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1625" windowHeight="5715"/>
  </bookViews>
  <sheets>
    <sheet name="CDKT" sheetId="48" r:id="rId1"/>
    <sheet name="KQKD" sheetId="49" r:id="rId2"/>
    <sheet name="Luu chuyen TT" sheetId="20" r:id="rId3"/>
    <sheet name="Thuyet minh" sheetId="11" r:id="rId4"/>
    <sheet name="Tai san" sheetId="51" r:id="rId5"/>
    <sheet name="Von" sheetId="50" r:id="rId6"/>
  </sheets>
  <definedNames>
    <definedName name="_xlnm.Print_Area" localSheetId="5">Von!$A$2:$J$20</definedName>
  </definedNames>
  <calcPr calcId="125725"/>
</workbook>
</file>

<file path=xl/calcChain.xml><?xml version="1.0" encoding="utf-8"?>
<calcChain xmlns="http://schemas.openxmlformats.org/spreadsheetml/2006/main">
  <c r="D41" i="20"/>
  <c r="D18"/>
  <c r="D31"/>
  <c r="D42" s="1"/>
  <c r="B166" i="11"/>
  <c r="B133"/>
  <c r="B136" s="1"/>
  <c r="E41" i="20"/>
  <c r="E31"/>
  <c r="E17"/>
  <c r="E18" s="1"/>
  <c r="B167" i="11" l="1"/>
  <c r="B168" s="1"/>
  <c r="E42" i="20"/>
  <c r="E46" s="1"/>
  <c r="C7" i="51" l="1"/>
  <c r="E24" i="49"/>
  <c r="E21"/>
  <c r="E20"/>
  <c r="E18"/>
  <c r="E17"/>
  <c r="E16"/>
  <c r="E15"/>
  <c r="B285" i="11" s="1"/>
  <c r="E14" i="49"/>
  <c r="B275" i="11" s="1"/>
  <c r="E12" i="49"/>
  <c r="E11"/>
  <c r="E9"/>
  <c r="F24"/>
  <c r="F21"/>
  <c r="F20"/>
  <c r="F22" s="1"/>
  <c r="F18"/>
  <c r="F17"/>
  <c r="F16"/>
  <c r="F15"/>
  <c r="F14"/>
  <c r="F12"/>
  <c r="F9"/>
  <c r="F11" s="1"/>
  <c r="F13" s="1"/>
  <c r="F19" s="1"/>
  <c r="F23" s="1"/>
  <c r="F25" s="1"/>
  <c r="F26" s="1"/>
  <c r="D22"/>
  <c r="D11"/>
  <c r="D13" s="1"/>
  <c r="D19" s="1"/>
  <c r="D23" s="1"/>
  <c r="D25" s="1"/>
  <c r="D26" s="1"/>
  <c r="E22" l="1"/>
  <c r="D41" i="48"/>
  <c r="D44"/>
  <c r="B158" i="11" l="1"/>
  <c r="B295" l="1"/>
  <c r="B266"/>
  <c r="B250"/>
  <c r="B261" s="1"/>
  <c r="B263" s="1"/>
  <c r="D95" i="48"/>
  <c r="B172" i="11" l="1"/>
  <c r="B173" s="1"/>
  <c r="C173"/>
  <c r="C277"/>
  <c r="C166"/>
  <c r="C167" s="1"/>
  <c r="C136"/>
  <c r="F56" i="51"/>
  <c r="F54"/>
  <c r="G53"/>
  <c r="G50"/>
  <c r="G49"/>
  <c r="F47"/>
  <c r="F57" s="1"/>
  <c r="G46"/>
  <c r="G41"/>
  <c r="G40"/>
  <c r="G47" s="1"/>
  <c r="F33"/>
  <c r="E33"/>
  <c r="D33"/>
  <c r="C33"/>
  <c r="B33"/>
  <c r="B31"/>
  <c r="G30"/>
  <c r="G29"/>
  <c r="G28"/>
  <c r="G27"/>
  <c r="F26"/>
  <c r="F31" s="1"/>
  <c r="E26"/>
  <c r="E31" s="1"/>
  <c r="D26"/>
  <c r="D31" s="1"/>
  <c r="C26"/>
  <c r="C31" s="1"/>
  <c r="C34" s="1"/>
  <c r="G25"/>
  <c r="G24"/>
  <c r="G22"/>
  <c r="G21"/>
  <c r="F21"/>
  <c r="G20"/>
  <c r="C18"/>
  <c r="B18"/>
  <c r="B34" s="1"/>
  <c r="G17"/>
  <c r="G16"/>
  <c r="G15"/>
  <c r="G14"/>
  <c r="F13"/>
  <c r="E13"/>
  <c r="E18" s="1"/>
  <c r="E34" s="1"/>
  <c r="D13"/>
  <c r="G12"/>
  <c r="G11"/>
  <c r="G9"/>
  <c r="E8"/>
  <c r="D8"/>
  <c r="G8" s="1"/>
  <c r="F7"/>
  <c r="G7" s="1"/>
  <c r="G6"/>
  <c r="J8" i="50"/>
  <c r="D15"/>
  <c r="J9"/>
  <c r="J10"/>
  <c r="J12"/>
  <c r="G56" i="51" l="1"/>
  <c r="G13"/>
  <c r="G18" s="1"/>
  <c r="F18"/>
  <c r="F34" s="1"/>
  <c r="G54"/>
  <c r="G57" s="1"/>
  <c r="G33"/>
  <c r="D18"/>
  <c r="D34" s="1"/>
  <c r="G26"/>
  <c r="G31" s="1"/>
  <c r="G34" s="1"/>
  <c r="H24" i="49"/>
  <c r="G22"/>
  <c r="H22" s="1"/>
  <c r="C22"/>
  <c r="H21"/>
  <c r="H20"/>
  <c r="H18"/>
  <c r="H17"/>
  <c r="H15"/>
  <c r="H14"/>
  <c r="H12"/>
  <c r="G11"/>
  <c r="G13" s="1"/>
  <c r="G19" s="1"/>
  <c r="G23" s="1"/>
  <c r="G25" s="1"/>
  <c r="C11"/>
  <c r="H10"/>
  <c r="H9"/>
  <c r="D76" i="48"/>
  <c r="D27"/>
  <c r="E95"/>
  <c r="E86" s="1"/>
  <c r="E85" s="1"/>
  <c r="E76"/>
  <c r="E66"/>
  <c r="E65" s="1"/>
  <c r="E59"/>
  <c r="E54"/>
  <c r="E44"/>
  <c r="E41"/>
  <c r="E40" s="1"/>
  <c r="E34"/>
  <c r="E27"/>
  <c r="E24"/>
  <c r="E17"/>
  <c r="E14"/>
  <c r="E11"/>
  <c r="E10" s="1"/>
  <c r="E33" l="1"/>
  <c r="E63" s="1"/>
  <c r="C13" i="49"/>
  <c r="H11"/>
  <c r="E98" i="48"/>
  <c r="E13" i="49" l="1"/>
  <c r="E19" s="1"/>
  <c r="E23" s="1"/>
  <c r="E25" s="1"/>
  <c r="C19"/>
  <c r="H13"/>
  <c r="C23" l="1"/>
  <c r="H19"/>
  <c r="C25" l="1"/>
  <c r="I28" s="1"/>
  <c r="H23"/>
  <c r="C26" l="1"/>
  <c r="B273" i="11"/>
  <c r="C152"/>
  <c r="C131"/>
  <c r="C293"/>
  <c r="C283"/>
  <c r="C273"/>
  <c r="C261"/>
  <c r="C263" s="1"/>
  <c r="C228"/>
  <c r="B228"/>
  <c r="C227"/>
  <c r="C226"/>
  <c r="B220"/>
  <c r="B221" s="1"/>
  <c r="B226" s="1"/>
  <c r="B227" s="1"/>
  <c r="C182"/>
  <c r="B182"/>
  <c r="B152"/>
  <c r="C141"/>
  <c r="B141"/>
  <c r="B131"/>
  <c r="C106"/>
  <c r="C98"/>
  <c r="B98"/>
  <c r="C87"/>
  <c r="B87"/>
  <c r="C80"/>
  <c r="B80"/>
  <c r="B75"/>
  <c r="I16" i="50" l="1"/>
  <c r="E26" i="49"/>
  <c r="H25"/>
  <c r="B293" i="11"/>
  <c r="B283"/>
  <c r="C168"/>
  <c r="C137"/>
  <c r="B137"/>
  <c r="C75"/>
  <c r="D86" i="48" l="1"/>
  <c r="D85" s="1"/>
  <c r="D66"/>
  <c r="D65" s="1"/>
  <c r="D59"/>
  <c r="D54"/>
  <c r="D40"/>
  <c r="D34"/>
  <c r="D24"/>
  <c r="D17"/>
  <c r="D14"/>
  <c r="D11"/>
  <c r="D10" l="1"/>
  <c r="D33"/>
  <c r="D98"/>
  <c r="D111" s="1"/>
  <c r="D63"/>
  <c r="J18" i="50" l="1"/>
  <c r="J14"/>
  <c r="J15" s="1"/>
  <c r="I15"/>
  <c r="B15"/>
  <c r="B20"/>
  <c r="C15"/>
  <c r="C20"/>
  <c r="D20"/>
  <c r="E15"/>
  <c r="E20" s="1"/>
  <c r="F15"/>
  <c r="F20" s="1"/>
  <c r="H15"/>
  <c r="H17" s="1"/>
  <c r="J17" s="1"/>
  <c r="G15"/>
  <c r="G20" s="1"/>
  <c r="G19"/>
  <c r="J19" s="1"/>
  <c r="H20" l="1"/>
  <c r="D46" i="20"/>
  <c r="I20" i="50" l="1"/>
  <c r="J16" l="1"/>
  <c r="J20" s="1"/>
</calcChain>
</file>

<file path=xl/comments1.xml><?xml version="1.0" encoding="utf-8"?>
<comments xmlns="http://schemas.openxmlformats.org/spreadsheetml/2006/main">
  <authors>
    <author>Que</author>
  </authors>
  <commentList>
    <comment ref="A62" authorId="0">
      <text>
        <r>
          <rPr>
            <b/>
            <sz val="8"/>
            <color indexed="81"/>
            <rFont val="Tahoma"/>
            <family val="2"/>
          </rPr>
          <t>Que:</t>
        </r>
        <r>
          <rPr>
            <sz val="8"/>
            <color indexed="81"/>
            <rFont val="Tahoma"/>
            <family val="2"/>
          </rPr>
          <t xml:space="preserve">
</t>
        </r>
      </text>
    </comment>
  </commentList>
</comments>
</file>

<file path=xl/sharedStrings.xml><?xml version="1.0" encoding="utf-8"?>
<sst xmlns="http://schemas.openxmlformats.org/spreadsheetml/2006/main" count="780" uniqueCount="653">
  <si>
    <t xml:space="preserve">      - ...............</t>
  </si>
  <si>
    <t xml:space="preserve">      ......................</t>
  </si>
  <si>
    <t>b¸o c¸o l­u chuyÓn tiÒn tÖ</t>
  </si>
  <si>
    <t>M· sè</t>
  </si>
  <si>
    <t>II- L­u chuyÓn tiÒn tõ ho¹t ®éng ®Çu t­</t>
  </si>
  <si>
    <t>L­u chuyÓn tiÒn thuÇn tõ ho¹t ®éng tµi chÝnh</t>
  </si>
  <si>
    <t>III- L­u chuyÓn tiÒn tõ ho¹t ®éng tµi chÝnh</t>
  </si>
  <si>
    <t>ThuyÕt minh</t>
  </si>
  <si>
    <t>(100=110+120+130+140+150)</t>
  </si>
  <si>
    <t>V.01</t>
  </si>
  <si>
    <t>V.02</t>
  </si>
  <si>
    <t>V.03</t>
  </si>
  <si>
    <t>V.04</t>
  </si>
  <si>
    <t>V.05</t>
  </si>
  <si>
    <t>(200=210+220+240+250+260)</t>
  </si>
  <si>
    <t>V.06</t>
  </si>
  <si>
    <t>V.07</t>
  </si>
  <si>
    <t>V.08</t>
  </si>
  <si>
    <t>V.09</t>
  </si>
  <si>
    <t>V.10</t>
  </si>
  <si>
    <t>V.11</t>
  </si>
  <si>
    <t>V.12</t>
  </si>
  <si>
    <t>V.13</t>
  </si>
  <si>
    <t>V.14</t>
  </si>
  <si>
    <t>V.21</t>
  </si>
  <si>
    <t>V.15</t>
  </si>
  <si>
    <t>V.16</t>
  </si>
  <si>
    <t>V.17</t>
  </si>
  <si>
    <t>V.19</t>
  </si>
  <si>
    <t>V.20</t>
  </si>
  <si>
    <t>V.22</t>
  </si>
  <si>
    <t xml:space="preserve">  </t>
  </si>
  <si>
    <t xml:space="preserve">                          Ban hµnh theo Q§ sè 15/2006/Q§-BTC</t>
  </si>
  <si>
    <t xml:space="preserve">                            ngµy 20/03/2006 cña Bé tr­ëng BTC</t>
  </si>
  <si>
    <t>Vèn ®Çu t­ cña chñ së h÷u</t>
  </si>
  <si>
    <t>ThÆng d­ vèn cæ phÇn</t>
  </si>
  <si>
    <t>Quü ®Çu t­ ph¸t triÓn</t>
  </si>
  <si>
    <t>Quü dù phßng tµi chÝnh</t>
  </si>
  <si>
    <t>C/lÖch ®¸nh gi¸ l¹i tµi s¶n</t>
  </si>
  <si>
    <t>C/lÖch tû gi¸ hèi ®o¸i</t>
  </si>
  <si>
    <t>C¸c quü kh¸c thuéc vèn CSH</t>
  </si>
  <si>
    <t>Lîi nhuËn ch­a ph©n phèi</t>
  </si>
  <si>
    <t>A</t>
  </si>
  <si>
    <t>- Gi¶m kh¸c</t>
  </si>
  <si>
    <t>22. Vèn chñ së h÷u (Bæ sung thuyÕt minh)</t>
  </si>
  <si>
    <t>Sè d­ ®Çu kú tr­íc</t>
  </si>
  <si>
    <t>- L·i trong kú tr­íc</t>
  </si>
  <si>
    <t>- T¨ng do ph©n phèi lîi nhuËn</t>
  </si>
  <si>
    <t>- T¨ng kh¸c</t>
  </si>
  <si>
    <t>- Ph©n phèi lîi nhuËn</t>
  </si>
  <si>
    <t>- T¹m chia cæ tøc</t>
  </si>
  <si>
    <t>Sè d­ cuèi kú tr­íc</t>
  </si>
  <si>
    <t>- L·i trong kú nµy</t>
  </si>
  <si>
    <t>Sè d­ cuèi kú nµy</t>
  </si>
  <si>
    <t>Khoản mục</t>
  </si>
  <si>
    <t>Nhà cửa</t>
  </si>
  <si>
    <t>Phương tiện</t>
  </si>
  <si>
    <t>Thiết bị</t>
  </si>
  <si>
    <t>Tài sản</t>
  </si>
  <si>
    <t>Cộng</t>
  </si>
  <si>
    <t>thiết bị</t>
  </si>
  <si>
    <t>vận tải</t>
  </si>
  <si>
    <t>DCQL</t>
  </si>
  <si>
    <t>Số dư đầu năm</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</si>
  <si>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</si>
  <si>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</si>
  <si>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</si>
  <si>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</si>
  <si>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</si>
  <si>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</si>
  <si>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</si>
  <si>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Số dư cuối năm</t>
  </si>
  <si>
    <t xml:space="preserve"> - Kết chuyển từ bất động sản đầu tư</t>
  </si>
  <si>
    <t>Tại ngày đầu năm</t>
  </si>
  <si>
    <r>
      <t xml:space="preserve"> §¬n vÞ : </t>
    </r>
    <r>
      <rPr>
        <b/>
        <sz val="16"/>
        <rFont val=".VnArial Narrow"/>
        <family val="2"/>
      </rPr>
      <t xml:space="preserve">C«ng ty CP Lilama 69-1 </t>
    </r>
    <r>
      <rPr>
        <sz val="16"/>
        <rFont val=".VnArial Narrow"/>
        <family val="2"/>
      </rPr>
      <t xml:space="preserve">                                                               </t>
    </r>
  </si>
  <si>
    <r>
      <t xml:space="preserve">   §Þa chØ : </t>
    </r>
    <r>
      <rPr>
        <i/>
        <sz val="14"/>
        <rFont val=".VnArial Narrow"/>
        <family val="2"/>
      </rPr>
      <t xml:space="preserve">TP B¾c Ninh - tØnh B¾c Ninh   </t>
    </r>
    <r>
      <rPr>
        <sz val="14"/>
        <rFont val=".VnArial Narrow"/>
        <family val="2"/>
      </rPr>
      <t xml:space="preserve">                                                </t>
    </r>
  </si>
  <si>
    <t>01</t>
  </si>
  <si>
    <t>02</t>
  </si>
  <si>
    <t>03</t>
  </si>
  <si>
    <t>04</t>
  </si>
  <si>
    <t>05</t>
  </si>
  <si>
    <t>06</t>
  </si>
  <si>
    <t>07</t>
  </si>
  <si>
    <t>4. TiÒn thu håi cho vay, b¸n l¹i c¸c c«ng cô nî</t>
  </si>
  <si>
    <t>cña ®¬n vÞ kh¸c</t>
  </si>
  <si>
    <t>VII.34</t>
  </si>
  <si>
    <t xml:space="preserve">         NguyÔn ThÞ QuÕ                                  Ph¹m V¨n Tõng</t>
  </si>
  <si>
    <t xml:space="preserve">        Ng­êi lËp biÓu                                   kÕ to¸n tr­ëng</t>
  </si>
  <si>
    <t>1. TiÒn thu tõ b¸n hµng, C/cÊp DV vµ Dthu kh¸c</t>
  </si>
  <si>
    <t>2. TiÒn chi tr¶ cho ng­êi cung cÊp HHDV</t>
  </si>
  <si>
    <t>3. TiÒn chi tr¶ cho ng­êi lao ®éng</t>
  </si>
  <si>
    <t>4. TiÒn chi tr¶ l·i vay</t>
  </si>
  <si>
    <t>5. TiÒn chi nép thuÕ thu nhËp doanh nghiÖp</t>
  </si>
  <si>
    <t>6. TiÒn thu kh¸c tõ ho¹t ®éng kinh doanh</t>
  </si>
  <si>
    <t>7. TiÒn chi kh¸c cho ho¹t ®éng kinh doanh</t>
  </si>
  <si>
    <t>I- L­u chuyÓn tiÒn tõ ho¹t ®éng kinh doanh</t>
  </si>
  <si>
    <t>L­u chuyÓn tiÒn thuÇn tõ ho¹t ®éng kinh doanh</t>
  </si>
  <si>
    <t>5. TiÒn chi ®Çu t­, gãp vèn vµo ®¬n vÞ kh¸c</t>
  </si>
  <si>
    <t>6. TiÒn thu håi ®Çu t­ gãp vèn vµo ®¬n vÞ kh¸c</t>
  </si>
  <si>
    <t>3. TiÒn vay ng¾n h¹n, dµi h¹n nhËn ®­îc</t>
  </si>
  <si>
    <t>4. TiÒn chi tr¶ nî gèc vay</t>
  </si>
  <si>
    <t>5. TiÒn chi tr¶ nî thuª tµi chÝnh</t>
  </si>
  <si>
    <t>6. Cæ tøc, lîi nhuËn ®· tr¶ cho chñ së h÷u</t>
  </si>
  <si>
    <t>L­u chuyÓn tiÒn thuÇn trong kú (20+30+40)</t>
  </si>
  <si>
    <t>TiÒn vµ t­¬ng ®­¬ng tiÒn ®Çu kú</t>
  </si>
  <si>
    <t>ngo¹i tÖ</t>
  </si>
  <si>
    <t>2. TiÒn chi tr¶ vèn gãp cho c¸c chñ së h÷u, mua</t>
  </si>
  <si>
    <t xml:space="preserve">1. TiÒn thu tõ ph¸t hµnh cæ phiÕu, nhËn vèn </t>
  </si>
  <si>
    <t>gãp cña chñ së h÷u</t>
  </si>
  <si>
    <t>ThuyÕt</t>
  </si>
  <si>
    <t xml:space="preserve">2. TiÒn thu tõ thanh lý, nh­îng b¸n TSC§ vµ </t>
  </si>
  <si>
    <t>c¸c tµi s¶n dµi h¹n kh¸c</t>
  </si>
  <si>
    <t>1. TiÒn chi ®Ó mua s¾m, x©y dùng TSC§ vµ tµi</t>
  </si>
  <si>
    <t xml:space="preserve"> s¶n dµi h¹n kh¸c</t>
  </si>
  <si>
    <t xml:space="preserve">3. TiÒn chi cho vay, mua c¸c c«ng cô nî cña </t>
  </si>
  <si>
    <t>®¬n vÞ kh¸c</t>
  </si>
  <si>
    <t>(Theo ph­¬ng ph¸p trùc tiÕp)</t>
  </si>
  <si>
    <t>5. TiÒn thu l·i cho vay, cæ tøc vµ lîi nhuËn ®­îc chia</t>
  </si>
  <si>
    <t>L­u chuyÓn tiÒn thuÇn tõ ho¹t ®éng ®Çu t­</t>
  </si>
  <si>
    <t>l¹i cæ phiÕu cña doanh nghiÖp ®· ph¸t hµnh</t>
  </si>
  <si>
    <t>ChØ tiªu</t>
  </si>
  <si>
    <t xml:space="preserve">      - .................</t>
  </si>
  <si>
    <t>TiÒn vµ t­¬ng ®­¬ng tiÒn cuèi kú (50+60+61)</t>
  </si>
  <si>
    <t>Céng</t>
  </si>
  <si>
    <t>Nguyên giá TSCĐ</t>
  </si>
  <si>
    <t xml:space="preserve"> - Thanh lý, nhượng bán</t>
  </si>
  <si>
    <t>Gãp vèn vµo c«ng ty con</t>
  </si>
  <si>
    <t>Giá trị hao mòn lũy kế</t>
  </si>
  <si>
    <t xml:space="preserve"> - Tăng do điều chuyển từ đơn vị khác</t>
  </si>
  <si>
    <t>Giá trị còn lại</t>
  </si>
  <si>
    <t xml:space="preserve"> 08: Tăng giảm tài sản cố định hữu hình</t>
  </si>
  <si>
    <t>Máy móc</t>
  </si>
  <si>
    <t>vật kiến trúc</t>
  </si>
  <si>
    <t>cố định khác</t>
  </si>
  <si>
    <t>STT</t>
  </si>
  <si>
    <r>
      <t>¶</t>
    </r>
    <r>
      <rPr>
        <sz val="13"/>
        <rFont val=".VnTime"/>
        <family val="2"/>
      </rPr>
      <t>nh h­ëng cña thay ®æi tû gi¸ hèi ®o¸i quy ®æi</t>
    </r>
  </si>
  <si>
    <t>Quý II n¨m 2012</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</si>
  <si>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</si>
  <si>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</si>
  <si>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</si>
  <si>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</si>
  <si>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</si>
  <si>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</si>
  <si>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</si>
  <si>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</si>
  <si>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</si>
  <si>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 xml:space="preserve"> - Tại ngày đầu năm</t>
  </si>
  <si>
    <r>
      <t>a</t>
    </r>
    <r>
      <rPr>
        <sz val="13"/>
        <color indexed="8"/>
        <rFont val=".VnTime"/>
        <family val="2"/>
      </rPr>
      <t xml:space="preserve">- </t>
    </r>
    <r>
      <rPr>
        <i/>
        <sz val="13"/>
        <color indexed="8"/>
        <rFont val=".VnTime"/>
        <family val="2"/>
      </rPr>
      <t>B¶ng ®èi chiÕu biÕn ®éng cña vèn chñ së h÷u</t>
    </r>
  </si>
  <si>
    <t xml:space="preserve"> Quyền sử dụng đất  </t>
  </si>
  <si>
    <t xml:space="preserve"> Quyền phát hành </t>
  </si>
  <si>
    <t xml:space="preserve"> Bản quyền, bằng sáng chế </t>
  </si>
  <si>
    <t>...</t>
  </si>
  <si>
    <t xml:space="preserve"> Tổng cộng </t>
  </si>
  <si>
    <t xml:space="preserve"> Đơn vị : Công ty cổ phần Lilama 69-1                                                                </t>
  </si>
  <si>
    <t xml:space="preserve">         Mẫu số B01-DN </t>
  </si>
  <si>
    <t xml:space="preserve">Địa chỉ : TP Bắc Ninh - tỉnh Bắc Ninh                                                   </t>
  </si>
  <si>
    <t xml:space="preserve">                   Ban hành theo QĐ số 15/2006/QĐ-BTC </t>
  </si>
  <si>
    <t xml:space="preserve">                        ngày 20/03/2006 của Bộ trưởng BTC</t>
  </si>
  <si>
    <t xml:space="preserve"> BẢNG CÂN ĐỐI KẾ TOÁN </t>
  </si>
  <si>
    <t xml:space="preserve">             Đơn vị tính: VNĐ </t>
  </si>
  <si>
    <t>TÀI SẢN</t>
  </si>
  <si>
    <t xml:space="preserve">Mã số </t>
  </si>
  <si>
    <t>Thuyết minh</t>
  </si>
  <si>
    <t>Số cuối kỳ</t>
  </si>
  <si>
    <t>Số đầu năm</t>
  </si>
  <si>
    <t xml:space="preserve"> A.TÀI SẢN NGẮN HẠN </t>
  </si>
  <si>
    <t xml:space="preserve">    I. Tiền và các khoản tương đương tiền </t>
  </si>
  <si>
    <t>1. Tiền</t>
  </si>
  <si>
    <t>1. Các khoản tương đương tiền</t>
  </si>
  <si>
    <t xml:space="preserve">    II. Các khoản đầu tư tài chính ngắn hạn  </t>
  </si>
  <si>
    <t>1. Đầu tư ngắn hạn</t>
  </si>
  <si>
    <t>2. Dự phòng giảm giá đầu tư chứng khoán ngắn hạn</t>
  </si>
  <si>
    <t xml:space="preserve">    III. Các khoản phải thu ngắn hạn </t>
  </si>
  <si>
    <t xml:space="preserve">1. Phải thu khách hàng </t>
  </si>
  <si>
    <t xml:space="preserve">2. Trả trước cho người bán </t>
  </si>
  <si>
    <t>3. Phải thu nội bộ ngắn hạn</t>
  </si>
  <si>
    <t>4. Phải thu theo tiến độ kế hoạch hợp đồng xây dựng</t>
  </si>
  <si>
    <t xml:space="preserve">5. Các khoản phải thu khác </t>
  </si>
  <si>
    <t xml:space="preserve">6. Dự phòng phải thu ngắn hạn khó đòi </t>
  </si>
  <si>
    <t xml:space="preserve">    IV . Hàng tồn kho  </t>
  </si>
  <si>
    <t>1. Hàng tồn kho</t>
  </si>
  <si>
    <t xml:space="preserve">2. Dự phòng giảm giá hàng tồn kho </t>
  </si>
  <si>
    <t xml:space="preserve">    V. Tài sản ngắn hạn khác  </t>
  </si>
  <si>
    <t xml:space="preserve">1. Chi phí trả trước ngắn hạn </t>
  </si>
  <si>
    <t>2. Thuế GTGT được khấu trừ</t>
  </si>
  <si>
    <t>3. Thuế và các khoản khác phải thu Nhà nước</t>
  </si>
  <si>
    <t>4.Tài sản ngắn hạn khác</t>
  </si>
  <si>
    <t xml:space="preserve"> B.TÀI SẢN DÀI HẠN </t>
  </si>
  <si>
    <t xml:space="preserve">    I. Các khoản phải thu dài hạn </t>
  </si>
  <si>
    <t xml:space="preserve">1. Phải thu dài hạn của khách hàng </t>
  </si>
  <si>
    <t>2. Vốn kinh doanh ở đơn vị trực thuộc</t>
  </si>
  <si>
    <t>3. Phải thu dài hạn nội bộ</t>
  </si>
  <si>
    <t>4. Phải thu dài hạn khác</t>
  </si>
  <si>
    <t>5. Dự phòng phải thu dài hạn khó đòi</t>
  </si>
  <si>
    <t xml:space="preserve">    II. Tài sản cố định </t>
  </si>
  <si>
    <t xml:space="preserve">1. Tài sản cố định hữu hình  </t>
  </si>
  <si>
    <t xml:space="preserve">     - Nguyên giá  </t>
  </si>
  <si>
    <t xml:space="preserve">     - Giá trị hao mòn kuỹ kế  (*)</t>
  </si>
  <si>
    <t xml:space="preserve">2 Tài sản cố định thuê tài chính  </t>
  </si>
  <si>
    <t xml:space="preserve">      - Nguyên giá  </t>
  </si>
  <si>
    <t xml:space="preserve">     - Giá trị hao mòn kuỹ kế (*)</t>
  </si>
  <si>
    <t xml:space="preserve">3. Tài sản cố định vô hình </t>
  </si>
  <si>
    <t>4. Chi phí xây dựng cơ bản dở dang</t>
  </si>
  <si>
    <t xml:space="preserve">    III. Bất động sản đầu tư </t>
  </si>
  <si>
    <t xml:space="preserve">    IV. Các khoản đầu tư tài chính dài hạn </t>
  </si>
  <si>
    <t>1. Đầu tư vào công ty con</t>
  </si>
  <si>
    <t>2. Đầu tư vào công ty liên kết, liên doanh</t>
  </si>
  <si>
    <t>3. Đầu tư dài hạn khác</t>
  </si>
  <si>
    <t>3. Dự phòng giảm giá đầu tư tài chính dài hạn</t>
  </si>
  <si>
    <t xml:space="preserve">    V. Tài sản dài hạn khác </t>
  </si>
  <si>
    <t>1. Chi phí trả trước dài hạn</t>
  </si>
  <si>
    <t>2. Tài sản thuế thu nhập hoãn lại</t>
  </si>
  <si>
    <t>2. Tài sản dài hạn khác</t>
  </si>
  <si>
    <t xml:space="preserve">TỔNG CỘNG TÀI SẢN (270=100+200) </t>
  </si>
  <si>
    <t xml:space="preserve">A. NỢ PHẢI TRẢ (300=310+330)  </t>
  </si>
  <si>
    <t xml:space="preserve">     I. Nợ ngắn hạn  </t>
  </si>
  <si>
    <t>1. Vay và nợ ngắn hạn</t>
  </si>
  <si>
    <t>2. Phải trả người bán</t>
  </si>
  <si>
    <t xml:space="preserve">3. Người mua trả  tiền trước </t>
  </si>
  <si>
    <t xml:space="preserve">4.Thuế và các khoản phải nộp Nhà nước </t>
  </si>
  <si>
    <t>5. Phải trả  người lao động</t>
  </si>
  <si>
    <t>7. Phải trả nội bộ</t>
  </si>
  <si>
    <t>9. Các khoản phải trả, phải nộp ngắn hạn khác</t>
  </si>
  <si>
    <t>11. Quỹ khen thưởng, phúc lợi</t>
  </si>
  <si>
    <t xml:space="preserve">     II. Nợ dài hạn  </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</si>
  <si>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</si>
  <si>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</si>
  <si>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</si>
  <si>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</si>
  <si>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</si>
  <si>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</si>
  <si>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</si>
  <si>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8. Doanh thu chưa thực hiện</t>
  </si>
  <si>
    <t xml:space="preserve">B. VỐN CHỦ SỞ HỮU (400=410+430) </t>
  </si>
  <si>
    <t xml:space="preserve">    I. Vốn chủ sở hữu </t>
  </si>
  <si>
    <t>1. Vốn đầu tư của chủ sở hữu (TK411)</t>
  </si>
  <si>
    <t>2. Thặng dư vốn cổ phần</t>
  </si>
  <si>
    <t>3. Vốn khác của chủ sở hữu</t>
  </si>
  <si>
    <t>4. Cổ phiếu ngân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</si>
  <si>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</si>
  <si>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</si>
  <si>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</si>
  <si>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</si>
  <si>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</si>
  <si>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</si>
  <si>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</si>
  <si>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 xml:space="preserve">TỔNG CỘNG NGUỒN VỐN (440=300+400) </t>
  </si>
  <si>
    <t xml:space="preserve">            NGƯỜI LẬP BIỂU                      KẾ TOÁN TRƯỞNG                       </t>
  </si>
  <si>
    <t xml:space="preserve">             TỔNG GIÁM ĐỐC </t>
  </si>
  <si>
    <t xml:space="preserve">           Ngô Thị Lương                      Nguyễn Thị Quế</t>
  </si>
  <si>
    <t>Doanh thu bán hàng và C/cấp dịch vụ</t>
  </si>
  <si>
    <t>Các khoản giảm trừ doanh thu</t>
  </si>
  <si>
    <t xml:space="preserve">Giá vốn hàng bán </t>
  </si>
  <si>
    <t>Lợi nguận gộp về BH và c/c DV</t>
  </si>
  <si>
    <t>Doanh thu hoạt động tài chính</t>
  </si>
  <si>
    <t>Chi phí tài chính</t>
  </si>
  <si>
    <t xml:space="preserve"> Trong đó: Chi phí lãi vay</t>
  </si>
  <si>
    <t>Chi phí bán hàng</t>
  </si>
  <si>
    <t xml:space="preserve">Chi phí quản lý doanh nghiệp </t>
  </si>
  <si>
    <t xml:space="preserve">Lợi nhuận thuần từ hoạt động kinh doanh </t>
  </si>
  <si>
    <t>Thu nhập khác</t>
  </si>
  <si>
    <t>Chi phí khác</t>
  </si>
  <si>
    <t>Lợi nhuận khác</t>
  </si>
  <si>
    <t>Tổng lợi nhuận trước thuế</t>
  </si>
  <si>
    <t>Thuế thu nhập doanh nghiệp</t>
  </si>
  <si>
    <t>Lợi nhuận sau thuế TNDN</t>
  </si>
  <si>
    <t>Lãi cơ bản trên cổ phiếu</t>
  </si>
  <si>
    <t>Cổ tức trên mỗi cổ phiếu</t>
  </si>
  <si>
    <t xml:space="preserve">Chỉ tiêu </t>
  </si>
  <si>
    <t>Luỹ kế từ đầu năm đến cuối quý này</t>
  </si>
  <si>
    <t>Năm nay</t>
  </si>
  <si>
    <t xml:space="preserve"> Năm trước </t>
  </si>
  <si>
    <t xml:space="preserve">        Cty cổ phần Lilama 69-1                                                          </t>
  </si>
  <si>
    <t xml:space="preserve">      Địa chỉ : TP Bắc Ninh - tỉnh Bắc Ninh                                                   </t>
  </si>
  <si>
    <t xml:space="preserve">     Mẫu số B02-DN</t>
  </si>
  <si>
    <t xml:space="preserve">   Ban hành theo QĐ số 15/2006/QĐ-BTC</t>
  </si>
  <si>
    <t xml:space="preserve">         ngày 20/03/2006 của Bộ trưởng BTC</t>
  </si>
  <si>
    <t>BÁO CÁO KẾT QUẢ KINH DOANH</t>
  </si>
  <si>
    <t xml:space="preserve">                      Đơn vị tính: VNĐ </t>
  </si>
  <si>
    <t>NGƯỜI LẬP BIỂU</t>
  </si>
  <si>
    <t>KẾ TOÁN TRƯỞNG</t>
  </si>
  <si>
    <t>TỔNG GIÁM ĐỐC</t>
  </si>
  <si>
    <t>Ngô Thị Lương</t>
  </si>
  <si>
    <t>Nguyễn Thị Quế</t>
  </si>
  <si>
    <t>I- Lưu chuyển tiền từ hoạt động kinh doanh</t>
  </si>
  <si>
    <t>1. Tiền thu từ bán hàng, C/cấp DV và Dthu khác</t>
  </si>
  <si>
    <t>2. Tiền chi trả cho người cung cấp HHDV</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</si>
  <si>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</si>
  <si>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</si>
  <si>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</si>
  <si>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</si>
  <si>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</si>
  <si>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</si>
  <si>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</si>
  <si>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tài</t>
  </si>
  <si>
    <t xml:space="preserve"> sản dài hạn khác</t>
  </si>
  <si>
    <t xml:space="preserve">2. Tiền thu từ thanh lý, nhượng bán TSCĐ và </t>
  </si>
  <si>
    <t>các tài sản dài hạn khác</t>
  </si>
  <si>
    <t xml:space="preserve">3. Tiền chi cho vay, mua các công cụ nợ của </t>
  </si>
  <si>
    <t>đơn vị khác</t>
  </si>
  <si>
    <t>4. Tiền thu hồi cho vay, bán lại các công cụ nợ</t>
  </si>
  <si>
    <t>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</si>
  <si>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</si>
  <si>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</si>
  <si>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</si>
  <si>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</si>
  <si>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</si>
  <si>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 xml:space="preserve">1. Tiền thu từ phát hành cổ phiếu, nhận vốn </t>
  </si>
  <si>
    <t>góp của chủ sở hữu</t>
  </si>
  <si>
    <t>2. Tiền chi trả vốn góp cho các chủ sở hữu, mua</t>
  </si>
  <si>
    <t>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</si>
  <si>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</si>
  <si>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</si>
  <si>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</si>
  <si>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</si>
  <si>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</si>
  <si>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</si>
  <si>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</si>
  <si>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Ảnh hưởng của thay đổi tỷ giá hối đoái quy đổi</t>
  </si>
  <si>
    <t>ngoại tệ</t>
  </si>
  <si>
    <t>Tiền và tương đương tiền cuối kỳ (50+60+61)</t>
  </si>
  <si>
    <t>Chỉ tiêu</t>
  </si>
  <si>
    <t>Mã số</t>
  </si>
  <si>
    <t>Năm trước</t>
  </si>
  <si>
    <t xml:space="preserve"> Đơn vị : Công ty CP Lilama 69-1                                                                </t>
  </si>
  <si>
    <t xml:space="preserve">               Mẫu số B03-DN</t>
  </si>
  <si>
    <t xml:space="preserve">   Địa chỉ : TP Bắc Ninh - tỉnh Bắc Ninh                                                   </t>
  </si>
  <si>
    <t xml:space="preserve">                          Ban hành theo QĐ số 15/2006/QĐ-BTC</t>
  </si>
  <si>
    <t xml:space="preserve">                            ngày 20/03/2006 của Bộ trưởng BTC</t>
  </si>
  <si>
    <t>BÁO CÁO LƯU CHUYỂN TIỀN TỆ</t>
  </si>
  <si>
    <t>(Theo phương pháp trực tiếp)</t>
  </si>
  <si>
    <t xml:space="preserve">             Đơn vị tính: Đồng</t>
  </si>
  <si>
    <t xml:space="preserve">                 Mẫu số B09-DN</t>
  </si>
  <si>
    <t xml:space="preserve">  Ban hành theo QĐ số 15/2006/QĐ-BTC</t>
  </si>
  <si>
    <t xml:space="preserve">    ngày 20/03/2006 của Bộ trưởng BTC</t>
  </si>
  <si>
    <t>BẢN THUYẾT MINH BÁO CÁO TÀI CHÍNH</t>
  </si>
  <si>
    <t>I- Đặc điểm hoạt động của doanh nghiệp</t>
  </si>
  <si>
    <t>1. Hình thức sở hữu vốn: Các cổ đông góp vốn dưới hình thức cổ phần</t>
  </si>
  <si>
    <t>2. Lĩnh vực kinh doanh: Xây dựng cơ bản và một số lĩnh vực khác</t>
  </si>
  <si>
    <t>4. Đặc điểm hoạt động của doanh nghiệp trong năm tài chính có ảnh hưởng đến báo cáo tài chính</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</si>
  <si>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</si>
  <si>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</si>
  <si>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</si>
  <si>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</si>
  <si>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1. Chế độ kế toán áp dụng: Chế độ kế toán của Việt Nam</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</si>
  <si>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</si>
  <si>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</si>
  <si>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</si>
  <si>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1. Nguyên tắc ghi nhận các khoản tiền và các khoản tương đương tiền:</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</si>
  <si>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</si>
  <si>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            - Nguyên tắc và phương pháp chuyển đổi các đồng tiền khác ra đồng tiền sử dụng trong kế toán: Mọi giao dịch bằng ngoại tệ phải được hạch toán và ghi nhận ban đầu theo đơn vị tiền tệ kế toán áp dụng (Đồng Việt Nam) bằng việc áp dung tỷ giá hối đoái giữa đơn vị tiền tệ kế toán và ngoại tệ tại ngày giao dịch. Tại thời điểm lập bảng cân đối kế toán thì các khoản tiền có gốc ngoại tệ phải được báo cáo theo tỷ giá hối đoái cuối kỳ (tại ngày lập báo cáo).</t>
  </si>
  <si>
    <t>2. Nguyên tắc ghi nhận hàng tồn kho:</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</si>
  <si>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</si>
  <si>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</si>
  <si>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</si>
  <si>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</si>
  <si>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3. Nguyên tắc ghi nhận và khấu hao tài sản cố định và bất động sản đầu tư:</t>
  </si>
  <si>
    <t xml:space="preserve">            - Nguyên tắc ghi nhận tài sản cố định hữu hình, TSCĐ vô hình: Theo Chuẩn mực kế toán số 03 "Tài sản cố định hữu hình" và số 04 "Tài sản cố định vô hình".</t>
  </si>
  <si>
    <t xml:space="preserve">            - Phương pháp khấu hao TSCĐ hữu hình, TSCĐ vô hình: Theo phương pháp khấu hao đường thẳng.</t>
  </si>
  <si>
    <t>4. Nguyên tắc ghi nhận và khấu hao bất động sản đầu tư: Công ty không có bất động sản đầu tư</t>
  </si>
  <si>
    <t xml:space="preserve">            - Nguyên tắc ghi nhận bất động sản đầu tư:</t>
  </si>
  <si>
    <t xml:space="preserve">            - Phương pháp khấu hao bất động sản đầu tư:</t>
  </si>
  <si>
    <t xml:space="preserve">5. Nguyên tắc ghi nhận các khoản đầu tư tài chính: </t>
  </si>
  <si>
    <t xml:space="preserve">            - Các khoản đầu tư vào công ty con,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con, công ty liên kết mà nhà đầu tư nhận được ngoài cổ tức và lợi nhuận được chia được coi là phần thu hồi các khoản đầu tư và ghi giảm giá gốc khoản đầu tư.</t>
  </si>
  <si>
    <t xml:space="preserve">            - Các khoản đầu tư chứng khoán ngắn hạn;</t>
  </si>
  <si>
    <t xml:space="preserve">            - Các khoản đầu tư ngắn hạn, dài hạn khác;</t>
  </si>
  <si>
    <t xml:space="preserve">            - Phương pháp lập dự phòng giảm giá đầu tư ngắn hạn, dài hạn.</t>
  </si>
  <si>
    <t>6. Nguyên tắc ghi nhận và vốn hoá các khoản chi phí đi vay:</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</si>
  <si>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</si>
  <si>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</si>
  <si>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7. Nguyên tắc ghi nhận và vốn hoá các khoản chi phí khác:</t>
  </si>
  <si>
    <t xml:space="preserve">                           + Chi phí trả trước: Là chi phí đi vay liên quan trực tiếp đến việc đầu tư xây dựng hoặc sản xuất tài sản dở dang khi có đủ điều kiện được vốn hoá như đã trình bày ở trên.</t>
  </si>
  <si>
    <t xml:space="preserve">                           + Chi phí khác: Là những chi phí khác hình thành một phần nguyên giá của TSCĐ hữu hình hoặc vô hình thoả mãn định nghĩa và tiêu chuẩn ghi nhận TSCĐ hữu hình hoặc vô hình.</t>
  </si>
  <si>
    <t xml:space="preserve">            - Phương pháp phân bổ chi phí trả trước: Phân bổ một lần hoặc nhiều lần.</t>
  </si>
  <si>
    <t xml:space="preserve">            - Phương pháp phân bổ lợi thế thương mại: Phân bổ một lần hoặc nhiều lần.</t>
  </si>
  <si>
    <t>8.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</si>
  <si>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9. Nguyên tắc và phương pháp ghi nhận các khoản dự phòng phải trả: Một khoản dự phòng phải trả chỉ được ghi nhận khi đồng thời thoả mãn ba điều kiện sau: (1) Doanh gnhiệp có nghĩa vụ nợ hiện tại (nghĩa vụ pháp lý hoặc nghĩa vụ liên đới) do kết quả từ một sự kiện xảy ra; (2) Có thể xảy ra sự giảm sút về những lợi ích kinh tế dẫn đến việc yêu cầu phải thanh toán nghĩa vụ nợ; (3) Giá trị nghĩa vụ nợ đó được một ước tính đáng tin cậy. Giá trị được ghi nhận của một khoản dự phòng phải trả là giá trị được ước tính hợp lý nhất về khoản tiền sẽ phải chi để thanh toán nghĩa vụ nợ hiện tại tại ngày kết thúc kỳ kế toán. Các khoản dự phòng phải trả thường gồm: Đối với Công ty thường phát sinh dự phòng phải trả về bảo hành công trình xây lắp và được lập vào cuối kỳ kế toán năm.</t>
  </si>
  <si>
    <t>10. Nguyên tắc ghi nhận vốn chủ sở hữu:</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</si>
  <si>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</si>
  <si>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Vốn đầu tư của chủ sở hữu: Là khoản tiền do các cổ đông góp cổ phần được ghi theo mệnh giá của cổ phiếu là 10.000,đ/1cổ phiếu.</t>
  </si>
  <si>
    <t>Thặng dư vốn cổ phần: Là số chênh lệch giữa mệnh giá và giá phát hành cổ phiếu.</t>
  </si>
  <si>
    <t>Vốn khác của chủ sở hữu: Là vốn bổ sung từ lợi nhuận sau thuế hoặc được tặng, biếu, viện trợ, nhưng chưa tính cho từng cổ đông.</t>
  </si>
  <si>
    <t>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</si>
  <si>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</si>
  <si>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Nguyên tắc ghi nhận lợi nhuận chưa phân phối: Lợi nhuận chưa phân phối là lợi nhuận sau thuế chưa chia cho chủ sở hữu hoặc chưa trích lập các quỹ.</t>
  </si>
  <si>
    <t>11. Nguyên tắc và phương pháp ghi nhận doanh thu:</t>
  </si>
  <si>
    <t xml:space="preserve">          - Nguyên tắc ghi nhận doanh thu bán hàng, doanh thu cung cấp dịch vụ, doanh thu hoạt động tài chính: Theo chuẩn mực kế toán số 14 "Doanh thu và thu nhập khác".</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</si>
  <si>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</si>
  <si>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12. Nguyên tắc và phương pháp ghi nhận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</si>
  <si>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 xml:space="preserve">13. Nguyên tắc và phương pháp ghi nhận chi phí thuế thu nhập doanh nghiệp hiện hành, chi phí thuế thu nhập doanh nghiệp hoãn lại: </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</si>
  <si>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</si>
  <si>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</si>
  <si>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 xml:space="preserve">          - Nguyên tắc và phương pháp ghi nhận chi phí thuế thu nhập doanh nghiệp hoãn lại: Cuối năm tài chính, doanh nghiệp phải xác định và ghi nhận "Thuế TNDN hoãn lại phải trả" (nếu có) theo chuẩn mực kế toán số 17 "Thuế TNDN". </t>
  </si>
  <si>
    <t xml:space="preserve">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</si>
  <si>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</si>
  <si>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</si>
  <si>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 xml:space="preserve">14. Các nghiệp vụ dự phòng rủi ro hối đoái. </t>
  </si>
  <si>
    <t>15. Các nguyên tắc và phương pháp kế toán khác.</t>
  </si>
  <si>
    <t>V- Thông tin bổ sung cho các khoản mục trình bày trong Bảng cân đối kế toán</t>
  </si>
  <si>
    <t>01. Tiền</t>
  </si>
  <si>
    <t>Cuối kỳ</t>
  </si>
  <si>
    <t>Đầu năm</t>
  </si>
  <si>
    <t xml:space="preserve">      - Tiền mặt</t>
  </si>
  <si>
    <t xml:space="preserve">      - Tiền gửi ngân hàng</t>
  </si>
  <si>
    <t xml:space="preserve">      - Tiền gửi tiết kiệm có kỳ hạn dưới 3 tháng</t>
  </si>
  <si>
    <t>02. Các khoản đầu tư tài chính ngắn hạn</t>
  </si>
  <si>
    <t xml:space="preserve">      - Chứng khoán đầu tư ngắn hạn</t>
  </si>
  <si>
    <t xml:space="preserve">      - Đầu tư ngắn hạn khác</t>
  </si>
  <si>
    <t xml:space="preserve">      - Dự phòng giảm giá đầu tư ngắn hạn</t>
  </si>
  <si>
    <t>03. Các khoản phải thu ngắn hạn khác</t>
  </si>
  <si>
    <t xml:space="preserve">      - Phải thu về cổ phần hoá</t>
  </si>
  <si>
    <t xml:space="preserve">      - Phải thu về cổ tức và lợi nhuận được chia</t>
  </si>
  <si>
    <t xml:space="preserve">      - Phải thu nội bộ</t>
  </si>
  <si>
    <t xml:space="preserve">      - Phải thu người lao động</t>
  </si>
  <si>
    <t xml:space="preserve">      - Phải thu khác</t>
  </si>
  <si>
    <t xml:space="preserve">      - Hàng mua đang đi đường</t>
  </si>
  <si>
    <t xml:space="preserve">      - Nguyên liệu, vật liệu</t>
  </si>
  <si>
    <t xml:space="preserve">      - Công cụ, dụng cụ</t>
  </si>
  <si>
    <t xml:space="preserve">      - Chi phí sản xuất, kinh doanh dở dang</t>
  </si>
  <si>
    <t xml:space="preserve">      - Thành phẩm</t>
  </si>
  <si>
    <t xml:space="preserve">      - Hàng hoá</t>
  </si>
  <si>
    <t xml:space="preserve">      - Hàng gửi đi bán</t>
  </si>
  <si>
    <t xml:space="preserve">      - Hàng hoá kho bảo thuế</t>
  </si>
  <si>
    <t xml:space="preserve">      - Hàng hoá bất động sản</t>
  </si>
  <si>
    <t>Cộng giá gốc hàng tồn kho</t>
  </si>
  <si>
    <t xml:space="preserve">   * Giá trị ghi sổ của hàng tồn kho dùng để thế chấp, cầm cố đảm bảo các khoản nợ phải trả</t>
  </si>
  <si>
    <t xml:space="preserve">   * Giá trị hoàn nhập dự phòng giảm giá hàng tồn kho trong năm</t>
  </si>
  <si>
    <t xml:space="preserve">   * Các trường hợp hoặc sự kiện dẫn đến phải trích thêm hoặc hoàn nhập dự phòng giảm giá hàng tồn kho</t>
  </si>
  <si>
    <t>05. Thuế và các khoản phải thu nhà nước</t>
  </si>
  <si>
    <t xml:space="preserve">      - Thuế thu nhập doanh nghiệp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</si>
  <si>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</si>
  <si>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</si>
  <si>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</si>
  <si>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</si>
  <si>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</si>
  <si>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</si>
  <si>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khoản tiền nhận uỷ thác</t>
  </si>
  <si>
    <t xml:space="preserve">      - Cho vay không có lãi</t>
  </si>
  <si>
    <t xml:space="preserve">      - Phải thu dài hạn khác </t>
  </si>
  <si>
    <t>11. Chi phí xây dựng cơ bản dở dang</t>
  </si>
  <si>
    <t xml:space="preserve">      - Tổng số chi phí xây dựng cơ bản dở dang</t>
  </si>
  <si>
    <t>Trong đó: Những công trình lớn:</t>
  </si>
  <si>
    <t xml:space="preserve">            + Công trình: Toà nhà TTTM DV văn phòng </t>
  </si>
  <si>
    <t xml:space="preserve">            + Mua sắm TSCĐ:  Nhập khẩu tời thủy lực</t>
  </si>
  <si>
    <t xml:space="preserve">            + Công trình: Nhà máy chế tạo TB&amp;KCT mở rộng</t>
  </si>
  <si>
    <t>12. Tăng, giảm bất động sản đầu tư: Không có bất động sản đầu tư</t>
  </si>
  <si>
    <t>13. Đầu tư dài hạn khác</t>
  </si>
  <si>
    <t xml:space="preserve">      - Đầu tư vào công ty liên kết</t>
  </si>
  <si>
    <t xml:space="preserve">      - Đầu tư trái phiếu</t>
  </si>
  <si>
    <t xml:space="preserve">      - Đầu tư tín phiếu, kỳ phiếu</t>
  </si>
  <si>
    <t xml:space="preserve">      - Cho vay dài hạn</t>
  </si>
  <si>
    <t xml:space="preserve">      - Đầu tư dài hạn khác</t>
  </si>
  <si>
    <t xml:space="preserve">      - Dự phòng giảm giá đầu tư dài hạn</t>
  </si>
  <si>
    <t>14. Chi phí trả trước dài hạn</t>
  </si>
  <si>
    <t xml:space="preserve">      - Chi phí bảo hiểm xe cẩu</t>
  </si>
  <si>
    <t xml:space="preserve">      - Chi phí cho giai đoạn triển khai không đủ tiêu chuẩn ghi nhận là TSCĐ vô hình</t>
  </si>
  <si>
    <t xml:space="preserve">      - Chi phí trả trước CCDC</t>
  </si>
  <si>
    <t>15. Vay và nợ ngắn hạn</t>
  </si>
  <si>
    <t xml:space="preserve">      - Vay ngắn hạn</t>
  </si>
  <si>
    <t xml:space="preserve">      - Nợ dài hạn đến hạn trả</t>
  </si>
  <si>
    <t>16. Thuế và các khoản phải nộp Nhà nước</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</si>
  <si>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</si>
  <si>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</si>
  <si>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</si>
  <si>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</si>
  <si>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</si>
  <si>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</si>
  <si>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</si>
  <si>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</si>
  <si>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</si>
  <si>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17. Chi phí phải trả</t>
  </si>
  <si>
    <t>18. Các khoản phải trả, phải nộp ngắn hạn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</si>
  <si>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</si>
  <si>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</si>
  <si>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</si>
  <si>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</si>
  <si>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</si>
  <si>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</si>
  <si>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</si>
  <si>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</si>
  <si>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19. Phải trả dài hạn nội bộ</t>
  </si>
  <si>
    <t xml:space="preserve">      - Vay dài hạn nội bộ</t>
  </si>
  <si>
    <t xml:space="preserve">      - Phải trả dài hạn nội bộ khác</t>
  </si>
  <si>
    <t>20. Vay và nợ dài hạn</t>
  </si>
  <si>
    <t>a- Vay dài hạn</t>
  </si>
  <si>
    <t xml:space="preserve">      - Vay ngân hàng</t>
  </si>
  <si>
    <t xml:space="preserve">      - Vay đối tượng khác</t>
  </si>
  <si>
    <t xml:space="preserve">      - Trái phiếu phát hành</t>
  </si>
  <si>
    <t>b- Nợ dài hạn</t>
  </si>
  <si>
    <t xml:space="preserve">      - Thuê tài chính</t>
  </si>
  <si>
    <t xml:space="preserve">      - Nợ dài hạn khác</t>
  </si>
  <si>
    <t xml:space="preserve">                  * Giá trị trái phiếu có thể chuyển đổi</t>
  </si>
  <si>
    <t xml:space="preserve">                  * Thời hạn thanh toán trái phiếu</t>
  </si>
  <si>
    <t xml:space="preserve">     - Các khoản nợ thuê tài chính: Không có</t>
  </si>
  <si>
    <t>21- Tài sản thuế thu nhập hoãn lại và thuế thu nhập hoãn lại phải trả</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</si>
  <si>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</si>
  <si>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</si>
  <si>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</si>
  <si>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</si>
  <si>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</si>
  <si>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 xml:space="preserve">      - Tài sản thuế thu nhập hoãn lại</t>
  </si>
  <si>
    <t>b-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</si>
  <si>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</si>
  <si>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những năm trước</t>
  </si>
  <si>
    <t xml:space="preserve">      - Thuế thu nhập hoãn lại phải trả</t>
  </si>
  <si>
    <t>22- Vốn chủ sở hữu</t>
  </si>
  <si>
    <t>b- Chi tiết vốn đầu tư của chủ sở hữu</t>
  </si>
  <si>
    <t xml:space="preserve">      - Vốn góp của Nhà nước</t>
  </si>
  <si>
    <t xml:space="preserve">      - Vốn góp của các đối tượng khác</t>
  </si>
  <si>
    <t xml:space="preserve">    * Giá trị trái phiếu đã chuyển thành cổ phiếu trong năm: 0</t>
  </si>
  <si>
    <t xml:space="preserve">    * Số lượng cổ phiếu quỹ: 0</t>
  </si>
  <si>
    <t>b-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</si>
  <si>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</si>
  <si>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</si>
  <si>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</si>
  <si>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</si>
  <si>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</si>
  <si>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</si>
  <si>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</si>
  <si>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</si>
  <si>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</si>
  <si>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</si>
  <si>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</si>
  <si>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</si>
  <si>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</si>
  <si>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</si>
  <si>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</si>
  <si>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</si>
  <si>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</si>
  <si>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</si>
  <si>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</si>
  <si>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e- Các quỹ của doanh nghiệp: Mục đích trích lập và sử dụng các quỹ</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</si>
  <si>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t>
  </si>
  <si>
    <t xml:space="preserve">      - Quỹ dự phòng tài chính: Được trích lập từ lợi nhuận sau thuế với mục đích để bù đắp thua lỗ hoặc duy trì hoạt động bình thường của doanh nghiệp.</t>
  </si>
  <si>
    <t xml:space="preserve">      - Quỹ khen thưởng, phúc lợi: Được trích lập từ lợi nhuận sau thuế để dùng cho công tác khen thưởng, khuyến khích lợi ích vật chất, phục vụ nhu cầu phúc lợi công cộng, cải thiện và nâng cao đời sống vật chất, tinh thần của người lao động.</t>
  </si>
  <si>
    <t>g- Thu nhập và chi phí, lãi hoặc lỗ được ghi nhận trực tiếp vào vốn chủ sở hữu theo qui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</si>
  <si>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</si>
  <si>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</si>
  <si>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</si>
  <si>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</si>
  <si>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 Không có</t>
  </si>
  <si>
    <t>(1)- Gía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</si>
  <si>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</si>
  <si>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</si>
  <si>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</si>
  <si>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1 năm trở xuống</t>
  </si>
  <si>
    <t xml:space="preserve">     - Trên 1 năm đến 5 năm</t>
  </si>
  <si>
    <t xml:space="preserve">     - Trên 5 năm</t>
  </si>
  <si>
    <t>VI- Thông tin bổ sung cho các khoản mục trình bày trong Báo cáo kết quả kinh doanh</t>
  </si>
  <si>
    <t>25- Doanh thu bán hàng và cung cấp dịch vụ</t>
  </si>
  <si>
    <t xml:space="preserve">      - Tổng doanh thu</t>
  </si>
  <si>
    <t xml:space="preserve">                    * Doanh thu hợp đồng xây dựng được ghi nhận trong kỳ</t>
  </si>
  <si>
    <t xml:space="preserve">                    * Doanh thu luỹ kế của hợp đồng xây dựng được ghi nhận đến thời điểm lập báo cáo tài chính</t>
  </si>
  <si>
    <t>26- Các khoản giảm trừ doanh thu</t>
  </si>
  <si>
    <t>Trong đó</t>
  </si>
  <si>
    <t xml:space="preserve">            + Chiết khấu thương mại</t>
  </si>
  <si>
    <t xml:space="preserve">            + Giảm giá hàng bán</t>
  </si>
  <si>
    <t xml:space="preserve">            + Hàng bán bị trả lại</t>
  </si>
  <si>
    <t xml:space="preserve">            + Thuế GTGT phải nộp (Phương pháp trực tiếp)</t>
  </si>
  <si>
    <t xml:space="preserve">            + Thuế tiêu thụ đặc biệt</t>
  </si>
  <si>
    <t xml:space="preserve">            + Thuế xuất nhập khẩu</t>
  </si>
  <si>
    <t>27- Doanh thu thuần về bán hàng và cung cấp dịch vụ</t>
  </si>
  <si>
    <t xml:space="preserve">Trong đó: </t>
  </si>
  <si>
    <t xml:space="preserve">            + Doanh thu thuần trao đổi hàng hoá, DV</t>
  </si>
  <si>
    <t xml:space="preserve">            + Doanh thu thuần trao đổi dịch vụ</t>
  </si>
  <si>
    <t>28. Giá vốn hàng bán</t>
  </si>
  <si>
    <t xml:space="preserve">      - Giá vốn của hàng hoá đã bán</t>
  </si>
  <si>
    <t xml:space="preserve">      - Giá vốn của hợp đồng xây dựng</t>
  </si>
  <si>
    <t xml:space="preserve">      - Giá trị còn lại, chi phí nhượng bán, thanh lý của bất động sản đầu tư đã bán</t>
  </si>
  <si>
    <t xml:space="preserve">      - Chi phí kinh doanh bất động sản đầu tư</t>
  </si>
  <si>
    <t xml:space="preserve">      - Hao hụt, mất mát hàng tồn kho</t>
  </si>
  <si>
    <t xml:space="preserve">      - Các khoản chi phí vượt mức bình thường</t>
  </si>
  <si>
    <t xml:space="preserve">      - Dự phòng giảm giá hàng tồn kho</t>
  </si>
  <si>
    <t>29- Doanh thu hoạt động tài chính</t>
  </si>
  <si>
    <t xml:space="preserve">      - Lãi tiền gửi, tiền cho vay</t>
  </si>
  <si>
    <t xml:space="preserve">      - Lãi đầu tư trái phiếu, kỳ phiếu, tín phiếu</t>
  </si>
  <si>
    <t xml:space="preserve">      - Cổ tức, lợi nhuận được chia</t>
  </si>
  <si>
    <t xml:space="preserve">      - Lãi bán ngoại tệ</t>
  </si>
  <si>
    <t xml:space="preserve">      - Lãi chênh lệch tỷ giá đã thực hiện</t>
  </si>
  <si>
    <t xml:space="preserve">      - Lãi chênh lệch tỷ giá chưa thực hiện</t>
  </si>
  <si>
    <t xml:space="preserve">      - Lãi chênh lệch đánh giá số dư cuối kỳ</t>
  </si>
  <si>
    <t xml:space="preserve">      - Doanh thu hoạt động tài chính khác</t>
  </si>
  <si>
    <t>30. Chi phí tài chính</t>
  </si>
  <si>
    <t xml:space="preserve">      - Lãi tiền vay</t>
  </si>
  <si>
    <t xml:space="preserve">      - Chiết khấu  thanh toán, lãi bán hàng trả chậm</t>
  </si>
  <si>
    <t xml:space="preserve">      - Lỗ do thanh lý các khoản đầu tư ngắn hạn, dài hạn</t>
  </si>
  <si>
    <t xml:space="preserve">      - Lỗ bán ngoại tệ</t>
  </si>
  <si>
    <t xml:space="preserve">      - Lỗ chênh lệch tỷ giá đã thực hiện</t>
  </si>
  <si>
    <t xml:space="preserve">      - Lỗ chênh lệch tỷ giá chưa thực hiện</t>
  </si>
  <si>
    <t xml:space="preserve">      - Dự phòng giảm giá các khoản đầu tư ngắn hạn, dài hạn</t>
  </si>
  <si>
    <t xml:space="preserve">      - Chi phí tài chính khác</t>
  </si>
  <si>
    <t>31. Chi phí thuế thu nhập doanh nghiệp hiện hành</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</si>
  <si>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</si>
  <si>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</si>
  <si>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</si>
  <si>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32. Chi phí thuế thu nhập doanh nghiệp hoãn lại</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</si>
  <si>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</si>
  <si>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</si>
  <si>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</si>
  <si>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</si>
  <si>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</si>
  <si>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</si>
  <si>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VII- Thông tin bổ sung cho các khoản mục trình bày trong Báo cáo lưu chuyển tiền tệ</t>
  </si>
  <si>
    <t>34. Các giao dịch không bằng tiền ảnh hưởng đến báo cáo lưu chuyển tiền tệ và các khoản tiền do doanh nghiệp nắm giữ nhưng không được sử dụng</t>
  </si>
  <si>
    <t>a- Mua tài sản bằng cách nhận các khoản nợ liên quan trực tiếp hoặc thông qua nghiệp vụ cho thuế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</si>
  <si>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</si>
  <si>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</si>
  <si>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</si>
  <si>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</si>
  <si>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</si>
  <si>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</si>
  <si>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trị mua tài sản (Tổng hợp theo từng loại tài sản) và nợ phải trả không phải là tiền và các khoản tương đương tiền trong công ty con hoặc đơn vị kinh doanh khác được mua hoặc thanh lý trong kỳ</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</si>
  <si>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</si>
  <si>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</si>
  <si>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</si>
  <si>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</si>
  <si>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</si>
  <si>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 (Theo lĩnh vực kinh doanh hoặc khu vực địa lý) theo quy định của Chuẩn mực kế toán số 28 "Báo cáo bộ phận"</t>
  </si>
  <si>
    <t>5- Thông tin so sánh (những thay đổi về thông tin trong báo cáo tài chính của các niên độ kế toán trước)</t>
  </si>
  <si>
    <t>6- Thông tin về hoạt động liên tục</t>
  </si>
  <si>
    <t xml:space="preserve">             LẬP BIỂU                          KẾ TOÁN TRƯỞNG</t>
  </si>
  <si>
    <t xml:space="preserve">             TỔNG  GIÁM ĐỐC </t>
  </si>
  <si>
    <t xml:space="preserve">        Ngô Thị Lương                       Nguyễn Thị Quế</t>
  </si>
  <si>
    <t xml:space="preserve">                   TỔNG GIÁM ĐỐC </t>
  </si>
  <si>
    <t xml:space="preserve">           NGƯỜI LẬP BIỂU                        KẾ TOÁN TRƯỞNG                       </t>
  </si>
  <si>
    <t>TSCĐ thuê tài chính</t>
  </si>
  <si>
    <t>Nguyên giá TSCĐ thuê tài chính</t>
  </si>
  <si>
    <t>Giá trị còn lại của TSCĐ thuê tài chính</t>
  </si>
  <si>
    <t xml:space="preserve">      - Chi phí thương hiệu Lilama, lợi thế kinh doanh</t>
  </si>
  <si>
    <t xml:space="preserve">          Ngô Thị Lương                        Nguyễn Thị Quế</t>
  </si>
  <si>
    <t xml:space="preserve">Doanh thu thuần về bán hàng và cung cấp dịch vụ </t>
  </si>
  <si>
    <t>04. Hàng tồn kho</t>
  </si>
  <si>
    <t>3. Ngành nghề kinh doanh: Xây dựng công trình công nghiệp, đường dây tải điện, trạm biến thế cho các công trình. Xây nhà ở, trang trí nội thất, sản xuất phụ tùng cấu kiện kim loại cho xây dựng. Gia công, chế tạo, lắp đặt thiết bị cho các công trình dân dụng, công nghiệp; chế tạo, lắp đặt, sửa chữa thiết bị nâng, thiết bị áp lực, lò hơi trung, cao áp, bảo trì thang máy, vận tải hàng hóa bằng đường bộ, hoạt động kiến trúc và tư vấn kỹ thuật có liên quan, kiểm tra và phân tích kỹ thuật. Sản xuất và kinh doanh các loại vật tư, kim khí.Kinh doanh bán hàng, thương mại dịch vụ khác</t>
  </si>
  <si>
    <t>6. Chi phí phải trả</t>
  </si>
  <si>
    <t xml:space="preserve">    - Trích trước chi phí tiền lương trong thời gian nghỉ phép</t>
  </si>
  <si>
    <t xml:space="preserve">    - Chi phí sửa chữa lớn TSCĐ</t>
  </si>
  <si>
    <t xml:space="preserve">    - Chi phí trong thời gian ngừng kinh doanh</t>
  </si>
  <si>
    <t>Ngày 30 tháng 09 năm 2014</t>
  </si>
  <si>
    <t xml:space="preserve">  Ngày 18 tháng 10 năm 2014</t>
  </si>
  <si>
    <t>QUÝ III NĂM 2014</t>
  </si>
  <si>
    <t>Quý III</t>
  </si>
  <si>
    <t xml:space="preserve">                            Ngày 18 tháng 10 năm 2014</t>
  </si>
  <si>
    <t>Tính đến 30/09/2014</t>
  </si>
  <si>
    <t>10. Tăng giảm tài sản cố định thuê tài chính đến 30 tháng 09 năm 2014</t>
  </si>
  <si>
    <t>Quý III năm 2014</t>
  </si>
  <si>
    <t xml:space="preserve">       Ngày 18 tháng 10 năm 2014</t>
  </si>
  <si>
    <t xml:space="preserve">    - Trích trước chi phí lãi vay dự trả 30/09/2014</t>
  </si>
  <si>
    <t>Số tăng đến 30.09.2014</t>
  </si>
  <si>
    <t xml:space="preserve"> - Khấu hao đến 30.09.2014</t>
  </si>
  <si>
    <t>Số dư đến 30.09.2014</t>
  </si>
  <si>
    <t>Tại ngày 30.09.2014</t>
  </si>
  <si>
    <t xml:space="preserve"> - Tại ngày 30.09.2014</t>
  </si>
  <si>
    <t>Quý III.2014</t>
  </si>
</sst>
</file>

<file path=xl/styles.xml><?xml version="1.0" encoding="utf-8"?>
<styleSheet xmlns="http://schemas.openxmlformats.org/spreadsheetml/2006/main">
  <numFmts count="8">
    <numFmt numFmtId="41" formatCode="_(* #,##0_);_(* \(#,##0\);_(* &quot;-&quot;_);_(@_)"/>
    <numFmt numFmtId="43" formatCode="_(* #,##0.00_);_(* \(#,##0.00\);_(* &quot;-&quot;??_);_(@_)"/>
    <numFmt numFmtId="164" formatCode="_(* #,##0_);_(* \(#,##0\);_(* &quot;-&quot;??_);_(@_)"/>
    <numFmt numFmtId="165" formatCode="_(* #,##0.0000_);_(* \(#,##0.0000\);_(* &quot;-&quot;??_);_(@_)"/>
    <numFmt numFmtId="166" formatCode="_(* #,##0.00000_);_(* \(#,##0.00000\);_(* &quot;-&quot;??_);_(@_)"/>
    <numFmt numFmtId="167" formatCode="_(* #,##0.000000_);_(* \(#,##0.000000\);_(* &quot;-&quot;??_);_(@_)"/>
    <numFmt numFmtId="168" formatCode="0.0"/>
    <numFmt numFmtId="169" formatCode="#,##0.000"/>
  </numFmts>
  <fonts count="82">
    <font>
      <sz val="12"/>
      <name val=".VnTime"/>
    </font>
    <font>
      <sz val="12"/>
      <name val=".VnTime"/>
      <family val="2"/>
    </font>
    <font>
      <sz val="14"/>
      <name val=".VnArial Narrow"/>
      <family val="2"/>
    </font>
    <font>
      <b/>
      <sz val="12"/>
      <name val=".VnArial Narrow"/>
      <family val="2"/>
    </font>
    <font>
      <sz val="12"/>
      <name val=".VnArial Narrow"/>
      <family val="2"/>
    </font>
    <font>
      <sz val="14"/>
      <name val=".VnTime"/>
      <family val="2"/>
    </font>
    <font>
      <b/>
      <sz val="14"/>
      <name val=".VnTime"/>
      <family val="2"/>
    </font>
    <font>
      <sz val="13"/>
      <name val=".VnTime"/>
      <family val="2"/>
    </font>
    <font>
      <sz val="13"/>
      <name val=".VnArial Narrow"/>
      <family val="2"/>
    </font>
    <font>
      <sz val="13"/>
      <name val=".VnTimeH"/>
      <family val="2"/>
    </font>
    <font>
      <i/>
      <sz val="14"/>
      <name val=".VnArial Narrow"/>
      <family val="2"/>
    </font>
    <font>
      <b/>
      <i/>
      <sz val="14"/>
      <name val=".VnTime"/>
      <family val="2"/>
    </font>
    <font>
      <sz val="16"/>
      <name val=".VnArial Narrow"/>
      <family val="2"/>
    </font>
    <font>
      <sz val="12"/>
      <name val=".VnTime"/>
      <family val="2"/>
    </font>
    <font>
      <b/>
      <sz val="13"/>
      <name val=".VnTime"/>
      <family val="2"/>
    </font>
    <font>
      <i/>
      <sz val="12"/>
      <name val=".VnTime"/>
      <family val="2"/>
    </font>
    <font>
      <b/>
      <sz val="16"/>
      <name val=".VnArial Narrow"/>
      <family val="2"/>
    </font>
    <font>
      <b/>
      <i/>
      <sz val="13"/>
      <name val=".VnTime"/>
      <family val="2"/>
    </font>
    <font>
      <sz val="12"/>
      <name val=".VnTime"/>
      <family val="2"/>
    </font>
    <font>
      <i/>
      <sz val="13"/>
      <name val=".VnTime"/>
      <family val="2"/>
    </font>
    <font>
      <b/>
      <sz val="13"/>
      <color indexed="10"/>
      <name val=".VnTime"/>
      <family val="2"/>
    </font>
    <font>
      <b/>
      <sz val="12"/>
      <name val=".VnTime"/>
      <family val="2"/>
    </font>
    <font>
      <sz val="13"/>
      <color indexed="10"/>
      <name val=".VnTime"/>
      <family val="2"/>
    </font>
    <font>
      <sz val="8"/>
      <color indexed="81"/>
      <name val="Tahoma"/>
      <family val="2"/>
    </font>
    <font>
      <b/>
      <sz val="8"/>
      <color indexed="81"/>
      <name val="Tahoma"/>
      <family val="2"/>
    </font>
    <font>
      <b/>
      <sz val="16"/>
      <color indexed="10"/>
      <name val=".VnTime"/>
      <family val="2"/>
    </font>
    <font>
      <sz val="8"/>
      <name val=".VnTime"/>
      <family val="2"/>
    </font>
    <font>
      <sz val="10"/>
      <name val="Arial"/>
      <family val="2"/>
    </font>
    <font>
      <sz val="10"/>
      <name val=".VnArial"/>
      <family val="2"/>
    </font>
    <font>
      <sz val="10"/>
      <name val=".VnTime"/>
      <family val="2"/>
    </font>
    <font>
      <b/>
      <sz val="16"/>
      <name val=".VnTimeH"/>
      <family val="2"/>
    </font>
    <font>
      <b/>
      <sz val="11"/>
      <name val=".VnArial Narrow"/>
      <family val="2"/>
    </font>
    <font>
      <sz val="11"/>
      <name val=".VnArial Narrow"/>
      <family val="2"/>
    </font>
    <font>
      <sz val="13"/>
      <color indexed="8"/>
      <name val=".VnTime"/>
      <family val="2"/>
    </font>
    <font>
      <i/>
      <sz val="13"/>
      <color indexed="8"/>
      <name val=".VnTime"/>
      <family val="2"/>
    </font>
    <font>
      <sz val="13"/>
      <color rgb="FFFF0000"/>
      <name val=".VnTime"/>
      <family val="2"/>
    </font>
    <font>
      <b/>
      <sz val="11"/>
      <color theme="1"/>
      <name val="Times New Roman"/>
      <family val="1"/>
    </font>
    <font>
      <sz val="11"/>
      <color theme="1"/>
      <name val="Times New Roman"/>
      <family val="1"/>
    </font>
    <font>
      <i/>
      <sz val="11"/>
      <color theme="1"/>
      <name val="Times New Roman"/>
      <family val="1"/>
    </font>
    <font>
      <i/>
      <sz val="11"/>
      <color theme="1"/>
      <name val=".VnTime"/>
      <family val="2"/>
    </font>
    <font>
      <b/>
      <i/>
      <sz val="11"/>
      <color theme="1"/>
      <name val="Times New Roman"/>
      <family val="1"/>
    </font>
    <font>
      <b/>
      <sz val="12"/>
      <color theme="1"/>
      <name val="Times New Roman"/>
      <family val="1"/>
    </font>
    <font>
      <sz val="12"/>
      <color theme="1"/>
      <name val="Times New Roman"/>
      <family val="1"/>
    </font>
    <font>
      <sz val="12"/>
      <color rgb="FFFF0000"/>
      <name val=".VnTime"/>
      <family val="2"/>
    </font>
    <font>
      <sz val="10"/>
      <color theme="1"/>
      <name val="Arial"/>
      <family val="2"/>
    </font>
    <font>
      <b/>
      <i/>
      <sz val="10"/>
      <color theme="1"/>
      <name val="Arial"/>
      <family val="2"/>
    </font>
    <font>
      <i/>
      <sz val="10"/>
      <color theme="1"/>
      <name val="Arial"/>
      <family val="2"/>
    </font>
    <font>
      <b/>
      <sz val="16"/>
      <color theme="1"/>
      <name val="Times New Roman"/>
      <family val="1"/>
    </font>
    <font>
      <b/>
      <sz val="10"/>
      <color theme="1"/>
      <name val="Times New Roman"/>
      <family val="1"/>
    </font>
    <font>
      <sz val="13"/>
      <color theme="1"/>
      <name val=".VnTime"/>
      <family val="2"/>
    </font>
    <font>
      <i/>
      <sz val="13"/>
      <color theme="1"/>
      <name val=".VnTime"/>
      <family val="2"/>
    </font>
    <font>
      <b/>
      <sz val="12"/>
      <color rgb="FFFF0000"/>
      <name val=".VnTime"/>
      <family val="2"/>
    </font>
    <font>
      <b/>
      <sz val="16"/>
      <name val="Times New Roman"/>
      <family val="1"/>
    </font>
    <font>
      <sz val="12"/>
      <name val="Times New Roman"/>
      <family val="1"/>
    </font>
    <font>
      <b/>
      <sz val="14"/>
      <name val="Times New Roman"/>
      <family val="1"/>
    </font>
    <font>
      <sz val="14"/>
      <name val="Times New Roman"/>
      <family val="1"/>
    </font>
    <font>
      <i/>
      <sz val="13"/>
      <name val="Times New Roman"/>
      <family val="1"/>
    </font>
    <font>
      <i/>
      <sz val="12"/>
      <name val="Times New Roman"/>
      <family val="1"/>
    </font>
    <font>
      <sz val="21"/>
      <name val="Times New Roman"/>
      <family val="1"/>
    </font>
    <font>
      <i/>
      <sz val="14"/>
      <name val="Times New Roman"/>
      <family val="1"/>
    </font>
    <font>
      <b/>
      <sz val="13"/>
      <name val="Times New Roman"/>
      <family val="1"/>
    </font>
    <font>
      <b/>
      <sz val="15"/>
      <name val="Times New Roman"/>
      <family val="1"/>
    </font>
    <font>
      <b/>
      <sz val="12"/>
      <name val="Times New Roman"/>
      <family val="1"/>
    </font>
    <font>
      <sz val="13"/>
      <name val="Times New Roman"/>
      <family val="1"/>
    </font>
    <font>
      <sz val="15"/>
      <name val="Times New Roman"/>
      <family val="1"/>
    </font>
    <font>
      <sz val="13"/>
      <color theme="1"/>
      <name val="Times New Roman"/>
      <family val="1"/>
    </font>
    <font>
      <b/>
      <i/>
      <sz val="13"/>
      <name val="Times New Roman"/>
      <family val="1"/>
    </font>
    <font>
      <b/>
      <i/>
      <sz val="14"/>
      <name val="Times New Roman"/>
      <family val="1"/>
    </font>
    <font>
      <sz val="16"/>
      <name val="Times New Roman"/>
      <family val="1"/>
    </font>
    <font>
      <b/>
      <sz val="18"/>
      <name val="Times New Roman"/>
      <family val="1"/>
    </font>
    <font>
      <sz val="13"/>
      <color indexed="10"/>
      <name val="Times New Roman"/>
      <family val="1"/>
    </font>
    <font>
      <b/>
      <sz val="16"/>
      <color indexed="10"/>
      <name val="Times New Roman"/>
      <family val="1"/>
    </font>
    <font>
      <sz val="13"/>
      <color rgb="FFFF0000"/>
      <name val="Times New Roman"/>
      <family val="1"/>
    </font>
    <font>
      <b/>
      <sz val="13"/>
      <name val=".VnArial NarrowH"/>
      <family val="2"/>
    </font>
    <font>
      <sz val="12"/>
      <name val=".VnTime"/>
      <family val="2"/>
    </font>
    <font>
      <i/>
      <sz val="13"/>
      <name val=".VnArial Narrow"/>
      <family val="2"/>
    </font>
    <font>
      <b/>
      <sz val="13"/>
      <name val=".VnArial Narrow"/>
      <family val="2"/>
    </font>
    <font>
      <b/>
      <sz val="11"/>
      <name val="Times New Roman"/>
      <family val="1"/>
    </font>
    <font>
      <i/>
      <sz val="12"/>
      <name val=".VnArial Narrow"/>
      <family val="2"/>
    </font>
    <font>
      <sz val="13"/>
      <color theme="1"/>
      <name val=".VnArial Narrow"/>
      <family val="2"/>
    </font>
    <font>
      <sz val="12"/>
      <color theme="1"/>
      <name val=".VnTime"/>
      <family val="2"/>
    </font>
    <font>
      <b/>
      <sz val="12"/>
      <color theme="1"/>
      <name val=".VnTime"/>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27" fillId="0" borderId="0"/>
    <xf numFmtId="0" fontId="28" fillId="0" borderId="0"/>
    <xf numFmtId="0" fontId="1" fillId="0" borderId="0"/>
    <xf numFmtId="9" fontId="74" fillId="0" borderId="0" applyFont="0" applyFill="0" applyBorder="0" applyAlignment="0" applyProtection="0"/>
  </cellStyleXfs>
  <cellXfs count="335">
    <xf numFmtId="0" fontId="0" fillId="0" borderId="0" xfId="0"/>
    <xf numFmtId="0" fontId="2" fillId="0" borderId="0" xfId="0" applyFont="1"/>
    <xf numFmtId="0" fontId="4" fillId="0" borderId="0" xfId="0" applyFont="1"/>
    <xf numFmtId="0" fontId="4" fillId="0" borderId="0" xfId="0" applyFont="1" applyBorder="1"/>
    <xf numFmtId="0" fontId="2" fillId="0" borderId="0" xfId="0" applyFont="1" applyAlignment="1">
      <alignment horizontal="left"/>
    </xf>
    <xf numFmtId="3" fontId="0" fillId="0" borderId="0" xfId="0" applyNumberFormat="1"/>
    <xf numFmtId="0" fontId="5" fillId="0" borderId="0" xfId="0" applyFont="1"/>
    <xf numFmtId="3" fontId="8" fillId="0" borderId="1" xfId="0" applyNumberFormat="1" applyFont="1" applyBorder="1"/>
    <xf numFmtId="0" fontId="13" fillId="0" borderId="0" xfId="0" applyFont="1"/>
    <xf numFmtId="0" fontId="6" fillId="0" borderId="3" xfId="0" applyFont="1" applyBorder="1" applyAlignment="1"/>
    <xf numFmtId="0" fontId="14" fillId="0" borderId="4" xfId="0" applyFont="1" applyBorder="1"/>
    <xf numFmtId="0" fontId="14" fillId="0" borderId="1" xfId="0" applyFont="1" applyBorder="1"/>
    <xf numFmtId="0" fontId="14" fillId="0" borderId="2" xfId="0" applyFont="1" applyBorder="1"/>
    <xf numFmtId="0" fontId="15" fillId="0" borderId="0" xfId="0" applyFont="1" applyAlignment="1">
      <alignment horizontal="left"/>
    </xf>
    <xf numFmtId="0" fontId="12" fillId="0" borderId="0" xfId="0" quotePrefix="1" applyFont="1" applyAlignment="1">
      <alignment horizontal="left"/>
    </xf>
    <xf numFmtId="0" fontId="2" fillId="0" borderId="0" xfId="0" quotePrefix="1" applyFont="1" applyAlignment="1">
      <alignment horizontal="left"/>
    </xf>
    <xf numFmtId="0" fontId="17" fillId="0" borderId="1" xfId="0" applyFont="1" applyBorder="1"/>
    <xf numFmtId="0" fontId="14" fillId="0" borderId="1" xfId="0" applyFont="1" applyBorder="1" applyAlignment="1">
      <alignment horizontal="center"/>
    </xf>
    <xf numFmtId="0" fontId="17" fillId="0" borderId="1" xfId="0" applyFont="1" applyBorder="1" applyAlignment="1">
      <alignment horizontal="center"/>
    </xf>
    <xf numFmtId="0" fontId="14" fillId="0" borderId="2" xfId="0" applyFont="1" applyBorder="1" applyAlignment="1">
      <alignment horizontal="center"/>
    </xf>
    <xf numFmtId="0" fontId="9" fillId="0" borderId="5" xfId="0" applyFont="1" applyBorder="1"/>
    <xf numFmtId="0" fontId="18" fillId="0" borderId="0" xfId="0" applyFont="1"/>
    <xf numFmtId="0" fontId="14" fillId="0" borderId="0" xfId="0" applyFont="1"/>
    <xf numFmtId="0" fontId="19" fillId="0" borderId="0" xfId="0" applyFont="1"/>
    <xf numFmtId="0" fontId="7" fillId="0" borderId="0" xfId="0" applyFont="1"/>
    <xf numFmtId="0" fontId="20" fillId="0" borderId="0" xfId="0" applyFont="1"/>
    <xf numFmtId="3" fontId="19" fillId="0" borderId="0" xfId="0" applyNumberFormat="1" applyFont="1"/>
    <xf numFmtId="0" fontId="22" fillId="0" borderId="0" xfId="0" applyFont="1"/>
    <xf numFmtId="0" fontId="25" fillId="0" borderId="0" xfId="0" applyFont="1"/>
    <xf numFmtId="164" fontId="0" fillId="0" borderId="0" xfId="0" applyNumberFormat="1"/>
    <xf numFmtId="0" fontId="4" fillId="0" borderId="0" xfId="0" quotePrefix="1" applyFont="1" applyAlignment="1">
      <alignment horizontal="left"/>
    </xf>
    <xf numFmtId="0" fontId="15" fillId="0" borderId="0" xfId="0" applyFont="1"/>
    <xf numFmtId="164" fontId="21" fillId="0" borderId="9" xfId="1" applyNumberFormat="1" applyFont="1" applyBorder="1" applyAlignment="1">
      <alignment horizontal="center"/>
    </xf>
    <xf numFmtId="0" fontId="10" fillId="0" borderId="0" xfId="0" applyFont="1"/>
    <xf numFmtId="0" fontId="21" fillId="0" borderId="0" xfId="0" applyFont="1"/>
    <xf numFmtId="164" fontId="0" fillId="0" borderId="0" xfId="1" applyNumberFormat="1" applyFont="1"/>
    <xf numFmtId="3" fontId="7" fillId="0" borderId="0" xfId="0" applyNumberFormat="1" applyFont="1"/>
    <xf numFmtId="164" fontId="7" fillId="0" borderId="0" xfId="1" applyNumberFormat="1" applyFont="1"/>
    <xf numFmtId="3" fontId="8" fillId="0" borderId="10" xfId="0" applyNumberFormat="1" applyFont="1" applyBorder="1"/>
    <xf numFmtId="0" fontId="8" fillId="0" borderId="1" xfId="0" applyFont="1" applyBorder="1"/>
    <xf numFmtId="0" fontId="7" fillId="0" borderId="4" xfId="0" applyFont="1" applyBorder="1"/>
    <xf numFmtId="0" fontId="7" fillId="0" borderId="1" xfId="0" applyFont="1" applyBorder="1"/>
    <xf numFmtId="0" fontId="7" fillId="0" borderId="1" xfId="0" quotePrefix="1" applyFont="1" applyBorder="1" applyAlignment="1">
      <alignment horizontal="center"/>
    </xf>
    <xf numFmtId="0" fontId="7" fillId="0" borderId="1" xfId="0" applyFont="1" applyBorder="1" applyAlignment="1">
      <alignment horizontal="center"/>
    </xf>
    <xf numFmtId="0" fontId="7" fillId="0" borderId="5" xfId="0" applyFont="1" applyBorder="1"/>
    <xf numFmtId="0" fontId="7" fillId="0" borderId="5"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wrapText="1"/>
    </xf>
    <xf numFmtId="0" fontId="7" fillId="0" borderId="2" xfId="0" applyFont="1" applyBorder="1" applyAlignment="1">
      <alignment horizontal="center"/>
    </xf>
    <xf numFmtId="164" fontId="7" fillId="0" borderId="0" xfId="0" applyNumberFormat="1" applyFont="1"/>
    <xf numFmtId="0" fontId="7" fillId="0" borderId="6" xfId="0" applyFont="1" applyBorder="1" applyAlignment="1">
      <alignment horizontal="center"/>
    </xf>
    <xf numFmtId="164" fontId="21" fillId="0" borderId="0" xfId="1" applyNumberFormat="1" applyFont="1"/>
    <xf numFmtId="164" fontId="13" fillId="0" borderId="0" xfId="1" applyNumberFormat="1" applyFont="1"/>
    <xf numFmtId="0" fontId="41" fillId="0" borderId="4" xfId="0" applyFont="1" applyBorder="1" applyAlignment="1">
      <alignment horizontal="center"/>
    </xf>
    <xf numFmtId="164" fontId="42" fillId="0" borderId="4" xfId="1" applyNumberFormat="1" applyFont="1" applyBorder="1"/>
    <xf numFmtId="0" fontId="42" fillId="0" borderId="1" xfId="0" applyFont="1" applyBorder="1"/>
    <xf numFmtId="164" fontId="42" fillId="0" borderId="1" xfId="1" applyNumberFormat="1" applyFont="1" applyBorder="1"/>
    <xf numFmtId="164" fontId="41" fillId="0" borderId="11" xfId="1" applyNumberFormat="1" applyFont="1" applyBorder="1" applyAlignment="1">
      <alignment vertical="center"/>
    </xf>
    <xf numFmtId="0" fontId="42" fillId="0" borderId="1" xfId="0" quotePrefix="1" applyFont="1" applyBorder="1"/>
    <xf numFmtId="164" fontId="41" fillId="0" borderId="1" xfId="1" applyNumberFormat="1" applyFont="1" applyBorder="1" applyAlignment="1">
      <alignment vertical="center"/>
    </xf>
    <xf numFmtId="0" fontId="41" fillId="0" borderId="1" xfId="0" applyFont="1" applyBorder="1" applyAlignment="1">
      <alignment horizontal="center"/>
    </xf>
    <xf numFmtId="164" fontId="42" fillId="0" borderId="1" xfId="1" applyNumberFormat="1" applyFont="1" applyBorder="1" applyAlignment="1">
      <alignment vertical="center"/>
    </xf>
    <xf numFmtId="0" fontId="41" fillId="0" borderId="1" xfId="0" quotePrefix="1" applyFont="1" applyBorder="1"/>
    <xf numFmtId="0" fontId="41" fillId="0" borderId="2" xfId="0" quotePrefix="1" applyFont="1" applyBorder="1"/>
    <xf numFmtId="164" fontId="42" fillId="0" borderId="2" xfId="1" applyNumberFormat="1" applyFont="1" applyBorder="1"/>
    <xf numFmtId="164" fontId="41" fillId="0" borderId="2" xfId="1" applyNumberFormat="1" applyFont="1" applyBorder="1" applyAlignment="1">
      <alignment vertical="center"/>
    </xf>
    <xf numFmtId="0" fontId="43" fillId="0" borderId="0" xfId="0" applyFont="1"/>
    <xf numFmtId="164" fontId="4" fillId="0" borderId="8" xfId="1" applyNumberFormat="1" applyFont="1" applyBorder="1" applyAlignment="1">
      <alignment horizontal="right"/>
    </xf>
    <xf numFmtId="3" fontId="8" fillId="0" borderId="11" xfId="0" applyNumberFormat="1" applyFont="1" applyBorder="1"/>
    <xf numFmtId="167" fontId="0" fillId="0" borderId="0" xfId="1" applyNumberFormat="1" applyFont="1"/>
    <xf numFmtId="0" fontId="36" fillId="0" borderId="0" xfId="3" applyFont="1"/>
    <xf numFmtId="0" fontId="44" fillId="0" borderId="0" xfId="3" applyFont="1"/>
    <xf numFmtId="41" fontId="44" fillId="0" borderId="0" xfId="3" applyNumberFormat="1" applyFont="1"/>
    <xf numFmtId="0" fontId="45" fillId="0" borderId="0" xfId="3" applyFont="1"/>
    <xf numFmtId="0" fontId="46" fillId="0" borderId="0" xfId="3" applyFont="1" applyAlignment="1">
      <alignment horizontal="right"/>
    </xf>
    <xf numFmtId="0" fontId="36" fillId="0" borderId="10" xfId="4" applyNumberFormat="1" applyFont="1" applyFill="1" applyBorder="1" applyAlignment="1">
      <alignment horizontal="center" vertical="top"/>
    </xf>
    <xf numFmtId="41" fontId="36" fillId="0" borderId="10" xfId="4" applyNumberFormat="1" applyFont="1" applyFill="1" applyBorder="1" applyAlignment="1">
      <alignment horizontal="center" vertical="top"/>
    </xf>
    <xf numFmtId="0" fontId="36" fillId="0" borderId="8" xfId="4" applyNumberFormat="1" applyFont="1" applyFill="1" applyBorder="1" applyAlignment="1">
      <alignment horizontal="center" vertical="top"/>
    </xf>
    <xf numFmtId="41" fontId="36" fillId="0" borderId="8" xfId="4" applyNumberFormat="1" applyFont="1" applyFill="1" applyBorder="1" applyAlignment="1">
      <alignment horizontal="center" vertical="top"/>
    </xf>
    <xf numFmtId="0" fontId="47" fillId="0" borderId="0" xfId="0" applyFont="1" applyAlignment="1"/>
    <xf numFmtId="164" fontId="48" fillId="0" borderId="0" xfId="1" applyNumberFormat="1" applyFont="1" applyAlignment="1"/>
    <xf numFmtId="164" fontId="41" fillId="0" borderId="0" xfId="1" applyNumberFormat="1" applyFont="1" applyBorder="1" applyAlignment="1">
      <alignment vertical="center"/>
    </xf>
    <xf numFmtId="166" fontId="0" fillId="0" borderId="0" xfId="1" applyNumberFormat="1" applyFont="1"/>
    <xf numFmtId="165" fontId="21" fillId="0" borderId="0" xfId="1" applyNumberFormat="1" applyFont="1"/>
    <xf numFmtId="164" fontId="21" fillId="0" borderId="0" xfId="0" applyNumberFormat="1" applyFont="1"/>
    <xf numFmtId="1" fontId="0" fillId="0" borderId="0" xfId="0" applyNumberFormat="1"/>
    <xf numFmtId="0" fontId="31" fillId="0" borderId="5" xfId="0" applyFont="1" applyBorder="1" applyAlignment="1">
      <alignment horizontal="justify" vertical="center" wrapText="1"/>
    </xf>
    <xf numFmtId="0" fontId="31" fillId="0" borderId="8" xfId="0" applyFont="1" applyBorder="1" applyAlignment="1">
      <alignment horizontal="left" wrapText="1"/>
    </xf>
    <xf numFmtId="3" fontId="31" fillId="0" borderId="8" xfId="0" applyNumberFormat="1" applyFont="1" applyBorder="1"/>
    <xf numFmtId="0" fontId="32" fillId="0" borderId="12" xfId="0" quotePrefix="1" applyFont="1" applyBorder="1" applyAlignment="1">
      <alignment horizontal="left" wrapText="1"/>
    </xf>
    <xf numFmtId="3" fontId="32" fillId="0" borderId="12" xfId="0" applyNumberFormat="1" applyFont="1" applyBorder="1"/>
    <xf numFmtId="0" fontId="32" fillId="0" borderId="12" xfId="0" quotePrefix="1" applyFont="1" applyBorder="1"/>
    <xf numFmtId="0" fontId="31" fillId="0" borderId="12" xfId="0" applyFont="1" applyBorder="1" applyAlignment="1">
      <alignment horizontal="left" wrapText="1"/>
    </xf>
    <xf numFmtId="3" fontId="31" fillId="0" borderId="12" xfId="0" applyNumberFormat="1" applyFont="1" applyBorder="1"/>
    <xf numFmtId="0" fontId="0" fillId="2" borderId="0" xfId="0" applyFill="1"/>
    <xf numFmtId="0" fontId="29" fillId="2" borderId="0" xfId="0" applyFont="1" applyFill="1"/>
    <xf numFmtId="3" fontId="29" fillId="2" borderId="0" xfId="0" applyNumberFormat="1" applyFont="1" applyFill="1"/>
    <xf numFmtId="0" fontId="49" fillId="2" borderId="0" xfId="0" applyFont="1" applyFill="1"/>
    <xf numFmtId="0" fontId="35" fillId="2" borderId="0" xfId="0" applyFont="1" applyFill="1"/>
    <xf numFmtId="0" fontId="50" fillId="2" borderId="0" xfId="0" applyFont="1" applyFill="1"/>
    <xf numFmtId="0" fontId="35" fillId="2" borderId="0" xfId="0" applyFont="1" applyFill="1" applyAlignment="1">
      <alignment horizontal="center"/>
    </xf>
    <xf numFmtId="0" fontId="7" fillId="2" borderId="0" xfId="0" applyFont="1" applyFill="1"/>
    <xf numFmtId="0" fontId="7" fillId="2" borderId="0" xfId="0" applyFont="1" applyFill="1" applyAlignment="1">
      <alignment horizontal="center"/>
    </xf>
    <xf numFmtId="0" fontId="7" fillId="2" borderId="10" xfId="0" applyFont="1" applyFill="1" applyBorder="1"/>
    <xf numFmtId="0" fontId="7" fillId="2" borderId="7" xfId="0" applyFont="1" applyFill="1" applyBorder="1"/>
    <xf numFmtId="0" fontId="51" fillId="3" borderId="0" xfId="0" applyFont="1" applyFill="1"/>
    <xf numFmtId="0" fontId="52" fillId="0" borderId="0" xfId="0" quotePrefix="1" applyFont="1" applyAlignment="1">
      <alignment horizontal="left"/>
    </xf>
    <xf numFmtId="0" fontId="53" fillId="0" borderId="0" xfId="0" applyFont="1"/>
    <xf numFmtId="164" fontId="54" fillId="0" borderId="0" xfId="1" quotePrefix="1" applyNumberFormat="1" applyFont="1" applyBorder="1" applyAlignment="1">
      <alignment horizontal="left"/>
    </xf>
    <xf numFmtId="0" fontId="53" fillId="0" borderId="0" xfId="0" applyFont="1" applyBorder="1" applyAlignment="1">
      <alignment horizontal="center"/>
    </xf>
    <xf numFmtId="0" fontId="55" fillId="0" borderId="0" xfId="0" applyFont="1" applyAlignment="1">
      <alignment horizontal="left"/>
    </xf>
    <xf numFmtId="0" fontId="56" fillId="0" borderId="0" xfId="0" applyFont="1"/>
    <xf numFmtId="0" fontId="53" fillId="0" borderId="0" xfId="0" quotePrefix="1" applyFont="1" applyAlignment="1">
      <alignment horizontal="left"/>
    </xf>
    <xf numFmtId="0" fontId="57" fillId="0" borderId="0" xfId="0" applyFont="1"/>
    <xf numFmtId="0" fontId="59" fillId="0" borderId="0" xfId="0" applyFont="1"/>
    <xf numFmtId="0" fontId="54" fillId="0" borderId="6" xfId="0" applyFont="1" applyBorder="1" applyAlignment="1">
      <alignment horizontal="center" vertical="center"/>
    </xf>
    <xf numFmtId="0" fontId="54" fillId="0" borderId="6" xfId="0" applyFont="1" applyBorder="1" applyAlignment="1">
      <alignment horizontal="center" vertical="center" wrapText="1"/>
    </xf>
    <xf numFmtId="0" fontId="60" fillId="0" borderId="6" xfId="0" applyFont="1" applyBorder="1" applyAlignment="1">
      <alignment horizontal="center" vertical="center" wrapText="1"/>
    </xf>
    <xf numFmtId="0" fontId="54" fillId="0" borderId="6" xfId="0" applyFont="1" applyBorder="1" applyAlignment="1">
      <alignment horizontal="center"/>
    </xf>
    <xf numFmtId="0" fontId="61" fillId="0" borderId="6" xfId="0" applyFont="1" applyBorder="1" applyAlignment="1">
      <alignment horizontal="center"/>
    </xf>
    <xf numFmtId="0" fontId="52" fillId="0" borderId="6" xfId="0" applyFont="1" applyBorder="1" applyAlignment="1">
      <alignment horizontal="center"/>
    </xf>
    <xf numFmtId="164" fontId="62" fillId="0" borderId="7" xfId="1" quotePrefix="1" applyNumberFormat="1" applyFont="1" applyBorder="1" applyAlignment="1">
      <alignment horizontal="left"/>
    </xf>
    <xf numFmtId="0" fontId="62" fillId="0" borderId="7" xfId="0" applyFont="1" applyBorder="1" applyAlignment="1">
      <alignment horizontal="center"/>
    </xf>
    <xf numFmtId="164" fontId="62" fillId="0" borderId="7" xfId="1" quotePrefix="1" applyNumberFormat="1" applyFont="1" applyBorder="1" applyAlignment="1">
      <alignment horizontal="right"/>
    </xf>
    <xf numFmtId="0" fontId="62" fillId="0" borderId="4" xfId="0" applyFont="1" applyBorder="1" applyAlignment="1">
      <alignment horizontal="center"/>
    </xf>
    <xf numFmtId="164" fontId="62" fillId="0" borderId="4" xfId="1" quotePrefix="1" applyNumberFormat="1" applyFont="1" applyBorder="1" applyAlignment="1">
      <alignment horizontal="right"/>
    </xf>
    <xf numFmtId="164" fontId="62" fillId="0" borderId="1" xfId="1" quotePrefix="1" applyNumberFormat="1" applyFont="1" applyBorder="1" applyAlignment="1">
      <alignment horizontal="left"/>
    </xf>
    <xf numFmtId="0" fontId="53" fillId="0" borderId="1" xfId="0" quotePrefix="1" applyFont="1" applyBorder="1" applyAlignment="1">
      <alignment horizontal="left"/>
    </xf>
    <xf numFmtId="0" fontId="53" fillId="0" borderId="1" xfId="0" applyFont="1" applyBorder="1" applyAlignment="1">
      <alignment horizontal="center"/>
    </xf>
    <xf numFmtId="164" fontId="53" fillId="0" borderId="1" xfId="0" quotePrefix="1" applyNumberFormat="1" applyFont="1" applyBorder="1" applyAlignment="1">
      <alignment horizontal="left"/>
    </xf>
    <xf numFmtId="164" fontId="53" fillId="0" borderId="1" xfId="1" applyNumberFormat="1" applyFont="1" applyBorder="1"/>
    <xf numFmtId="164" fontId="62" fillId="0" borderId="1" xfId="1" quotePrefix="1" applyNumberFormat="1" applyFont="1" applyBorder="1" applyAlignment="1">
      <alignment horizontal="center"/>
    </xf>
    <xf numFmtId="164" fontId="62" fillId="0" borderId="1" xfId="1" applyNumberFormat="1" applyFont="1" applyBorder="1" applyAlignment="1">
      <alignment horizontal="center"/>
    </xf>
    <xf numFmtId="164" fontId="62" fillId="0" borderId="1" xfId="0" quotePrefix="1" applyNumberFormat="1" applyFont="1" applyBorder="1" applyAlignment="1">
      <alignment horizontal="left"/>
    </xf>
    <xf numFmtId="164" fontId="62" fillId="0" borderId="1" xfId="1" applyNumberFormat="1" applyFont="1" applyBorder="1"/>
    <xf numFmtId="0" fontId="53" fillId="0" borderId="1" xfId="0" applyFont="1" applyBorder="1"/>
    <xf numFmtId="0" fontId="53" fillId="0" borderId="1" xfId="0" applyFont="1" applyBorder="1" applyAlignment="1">
      <alignment horizontal="left"/>
    </xf>
    <xf numFmtId="164" fontId="62" fillId="0" borderId="1" xfId="1" quotePrefix="1" applyNumberFormat="1" applyFont="1" applyBorder="1" applyAlignment="1">
      <alignment horizontal="right"/>
    </xf>
    <xf numFmtId="0" fontId="62" fillId="0" borderId="1" xfId="0" applyFont="1" applyBorder="1" applyAlignment="1">
      <alignment horizontal="center"/>
    </xf>
    <xf numFmtId="164" fontId="53" fillId="0" borderId="1" xfId="1" applyNumberFormat="1" applyFont="1" applyBorder="1" applyAlignment="1">
      <alignment horizontal="center"/>
    </xf>
    <xf numFmtId="0" fontId="53" fillId="0" borderId="2" xfId="0" quotePrefix="1" applyFont="1" applyBorder="1" applyAlignment="1">
      <alignment horizontal="left"/>
    </xf>
    <xf numFmtId="0" fontId="53" fillId="0" borderId="2" xfId="0" applyFont="1" applyBorder="1" applyAlignment="1">
      <alignment horizontal="center"/>
    </xf>
    <xf numFmtId="164" fontId="62" fillId="0" borderId="2" xfId="1" quotePrefix="1" applyNumberFormat="1" applyFont="1" applyBorder="1" applyAlignment="1">
      <alignment horizontal="left"/>
    </xf>
    <xf numFmtId="0" fontId="62" fillId="0" borderId="6" xfId="0" quotePrefix="1" applyFont="1" applyBorder="1" applyAlignment="1">
      <alignment horizontal="center"/>
    </xf>
    <xf numFmtId="0" fontId="62" fillId="0" borderId="6" xfId="0" applyFont="1" applyBorder="1" applyAlignment="1">
      <alignment horizontal="center"/>
    </xf>
    <xf numFmtId="164" fontId="62" fillId="0" borderId="6" xfId="1" applyNumberFormat="1" applyFont="1" applyBorder="1"/>
    <xf numFmtId="0" fontId="62" fillId="0" borderId="7" xfId="0" quotePrefix="1" applyFont="1" applyBorder="1" applyAlignment="1">
      <alignment horizontal="left"/>
    </xf>
    <xf numFmtId="0" fontId="62" fillId="0" borderId="5" xfId="0" applyFont="1" applyBorder="1" applyAlignment="1">
      <alignment horizontal="center"/>
    </xf>
    <xf numFmtId="164" fontId="62" fillId="0" borderId="5" xfId="1" quotePrefix="1" applyNumberFormat="1" applyFont="1" applyBorder="1" applyAlignment="1">
      <alignment horizontal="right"/>
    </xf>
    <xf numFmtId="0" fontId="62" fillId="0" borderId="8" xfId="0" applyFont="1" applyBorder="1" applyAlignment="1">
      <alignment horizontal="center"/>
    </xf>
    <xf numFmtId="164" fontId="62" fillId="0" borderId="8" xfId="1" applyNumberFormat="1" applyFont="1" applyBorder="1"/>
    <xf numFmtId="0" fontId="1" fillId="0" borderId="0" xfId="0" applyFont="1"/>
    <xf numFmtId="164" fontId="1" fillId="0" borderId="0" xfId="0" applyNumberFormat="1" applyFont="1"/>
    <xf numFmtId="0" fontId="53" fillId="0" borderId="0" xfId="0" applyFont="1" applyBorder="1"/>
    <xf numFmtId="0" fontId="59" fillId="0" borderId="0" xfId="0" quotePrefix="1" applyFont="1" applyBorder="1" applyAlignment="1"/>
    <xf numFmtId="164" fontId="53" fillId="0" borderId="0" xfId="0" applyNumberFormat="1" applyFont="1"/>
    <xf numFmtId="0" fontId="55" fillId="0" borderId="0" xfId="0" applyFont="1" applyBorder="1" applyAlignment="1">
      <alignment horizontal="center"/>
    </xf>
    <xf numFmtId="0" fontId="55" fillId="0" borderId="0" xfId="0" applyFont="1" applyAlignment="1">
      <alignment horizontal="center"/>
    </xf>
    <xf numFmtId="164" fontId="55" fillId="0" borderId="0" xfId="1" applyNumberFormat="1" applyFont="1"/>
    <xf numFmtId="0" fontId="62" fillId="0" borderId="10" xfId="0" applyFont="1" applyBorder="1" applyAlignment="1">
      <alignment horizontal="center" wrapText="1"/>
    </xf>
    <xf numFmtId="0" fontId="62" fillId="0" borderId="10" xfId="0" applyFont="1" applyBorder="1" applyAlignment="1">
      <alignment wrapText="1"/>
    </xf>
    <xf numFmtId="0" fontId="62" fillId="0" borderId="11" xfId="0" applyFont="1" applyBorder="1" applyAlignment="1">
      <alignment horizontal="center"/>
    </xf>
    <xf numFmtId="0" fontId="62" fillId="0" borderId="11" xfId="0" applyFont="1" applyBorder="1"/>
    <xf numFmtId="0" fontId="62" fillId="0" borderId="11" xfId="0" applyFont="1" applyBorder="1" applyAlignment="1">
      <alignment horizontal="center" wrapText="1"/>
    </xf>
    <xf numFmtId="0" fontId="62" fillId="0" borderId="11" xfId="0" applyFont="1" applyBorder="1" applyAlignment="1">
      <alignment wrapText="1"/>
    </xf>
    <xf numFmtId="0" fontId="53" fillId="0" borderId="11" xfId="0" applyFont="1" applyBorder="1" applyAlignment="1">
      <alignment horizontal="center"/>
    </xf>
    <xf numFmtId="0" fontId="53" fillId="0" borderId="11" xfId="0" applyFont="1" applyBorder="1"/>
    <xf numFmtId="0" fontId="62" fillId="0" borderId="8" xfId="0" applyFont="1" applyBorder="1"/>
    <xf numFmtId="0" fontId="55" fillId="0" borderId="6" xfId="0" applyFont="1" applyBorder="1" applyAlignment="1">
      <alignment horizontal="center" vertical="center" wrapText="1"/>
    </xf>
    <xf numFmtId="164" fontId="63" fillId="0" borderId="6" xfId="1" applyNumberFormat="1" applyFont="1" applyBorder="1" applyAlignment="1">
      <alignment horizontal="center" vertical="center" wrapText="1"/>
    </xf>
    <xf numFmtId="0" fontId="52" fillId="0" borderId="0" xfId="0" applyFont="1" applyAlignment="1"/>
    <xf numFmtId="0" fontId="55" fillId="0" borderId="0" xfId="0" quotePrefix="1" applyFont="1" applyAlignment="1">
      <alignment horizontal="left"/>
    </xf>
    <xf numFmtId="164" fontId="53" fillId="0" borderId="0" xfId="1" applyNumberFormat="1" applyFont="1" applyBorder="1"/>
    <xf numFmtId="0" fontId="56" fillId="0" borderId="0" xfId="0" applyFont="1" applyBorder="1"/>
    <xf numFmtId="0" fontId="57" fillId="0" borderId="0" xfId="0" applyFont="1" applyBorder="1"/>
    <xf numFmtId="0" fontId="54" fillId="0" borderId="0" xfId="0" applyFont="1" applyBorder="1" applyAlignment="1">
      <alignment horizontal="center"/>
    </xf>
    <xf numFmtId="164" fontId="64" fillId="0" borderId="3" xfId="1" applyNumberFormat="1" applyFont="1" applyBorder="1" applyAlignment="1"/>
    <xf numFmtId="164" fontId="53" fillId="0" borderId="3" xfId="1" applyNumberFormat="1" applyFont="1" applyBorder="1" applyAlignment="1"/>
    <xf numFmtId="0" fontId="57" fillId="0" borderId="11" xfId="0" applyFont="1" applyBorder="1" applyAlignment="1"/>
    <xf numFmtId="0" fontId="55" fillId="0" borderId="6" xfId="0" applyFont="1" applyBorder="1" applyAlignment="1">
      <alignment horizontal="center"/>
    </xf>
    <xf numFmtId="0" fontId="53" fillId="0" borderId="0" xfId="0" applyFont="1" applyAlignment="1"/>
    <xf numFmtId="0" fontId="63" fillId="0" borderId="7" xfId="0" applyFont="1" applyBorder="1"/>
    <xf numFmtId="0" fontId="60" fillId="0" borderId="8" xfId="0" applyFont="1" applyBorder="1" applyAlignment="1">
      <alignment horizontal="center"/>
    </xf>
    <xf numFmtId="0" fontId="63" fillId="0" borderId="8" xfId="0" applyFont="1" applyBorder="1" applyAlignment="1">
      <alignment horizontal="center"/>
    </xf>
    <xf numFmtId="3" fontId="60" fillId="0" borderId="8" xfId="0" applyNumberFormat="1" applyFont="1" applyBorder="1"/>
    <xf numFmtId="0" fontId="60" fillId="0" borderId="7" xfId="0" applyFont="1" applyBorder="1"/>
    <xf numFmtId="0" fontId="60" fillId="0" borderId="8" xfId="0" applyFont="1" applyBorder="1"/>
    <xf numFmtId="0" fontId="54" fillId="0" borderId="0" xfId="0" quotePrefix="1" applyFont="1" applyBorder="1" applyAlignment="1">
      <alignment horizontal="left"/>
    </xf>
    <xf numFmtId="0" fontId="54" fillId="0" borderId="0" xfId="0" applyFont="1" applyBorder="1" applyAlignment="1">
      <alignment horizontal="left"/>
    </xf>
    <xf numFmtId="0" fontId="55" fillId="0" borderId="0" xfId="0" applyFont="1"/>
    <xf numFmtId="0" fontId="62" fillId="0" borderId="0" xfId="0" applyFont="1" applyAlignment="1">
      <alignment horizontal="left"/>
    </xf>
    <xf numFmtId="0" fontId="57" fillId="0" borderId="0" xfId="0" applyFont="1" applyAlignment="1">
      <alignment horizontal="left"/>
    </xf>
    <xf numFmtId="0" fontId="54" fillId="0" borderId="3" xfId="0" applyFont="1" applyBorder="1" applyAlignment="1"/>
    <xf numFmtId="0" fontId="67" fillId="0" borderId="3" xfId="0" applyFont="1" applyBorder="1" applyAlignment="1"/>
    <xf numFmtId="0" fontId="68" fillId="0" borderId="0" xfId="0" quotePrefix="1" applyFont="1" applyAlignment="1">
      <alignment horizontal="left"/>
    </xf>
    <xf numFmtId="0" fontId="60" fillId="0" borderId="0" xfId="0" applyFont="1"/>
    <xf numFmtId="0" fontId="63" fillId="0" borderId="0" xfId="0" applyFont="1"/>
    <xf numFmtId="0" fontId="63" fillId="0" borderId="0" xfId="0" quotePrefix="1" applyFont="1"/>
    <xf numFmtId="0" fontId="63" fillId="0" borderId="0" xfId="0" quotePrefix="1" applyFont="1" applyAlignment="1">
      <alignment horizontal="justify" wrapText="1"/>
    </xf>
    <xf numFmtId="0" fontId="63" fillId="0" borderId="0" xfId="0" applyFont="1" applyAlignment="1">
      <alignment horizontal="justify"/>
    </xf>
    <xf numFmtId="0" fontId="70" fillId="0" borderId="0" xfId="0" applyFont="1"/>
    <xf numFmtId="0" fontId="63" fillId="0" borderId="0" xfId="0" applyFont="1" applyAlignment="1">
      <alignment horizontal="justify" wrapText="1"/>
    </xf>
    <xf numFmtId="0" fontId="60" fillId="0" borderId="0" xfId="0" applyFont="1" applyAlignment="1">
      <alignment horizontal="justify" wrapText="1"/>
    </xf>
    <xf numFmtId="0" fontId="63" fillId="0" borderId="0" xfId="0" applyFont="1" applyAlignment="1">
      <alignment horizontal="center"/>
    </xf>
    <xf numFmtId="3" fontId="63" fillId="0" borderId="0" xfId="0" applyNumberFormat="1" applyFont="1"/>
    <xf numFmtId="0" fontId="60" fillId="0" borderId="0" xfId="0" applyFont="1" applyAlignment="1">
      <alignment horizontal="center"/>
    </xf>
    <xf numFmtId="3" fontId="60" fillId="0" borderId="0" xfId="0" applyNumberFormat="1" applyFont="1"/>
    <xf numFmtId="0" fontId="60" fillId="0" borderId="0" xfId="0" applyFont="1" applyBorder="1" applyAlignment="1">
      <alignment horizontal="center"/>
    </xf>
    <xf numFmtId="0" fontId="63" fillId="0" borderId="0" xfId="0" quotePrefix="1" applyFont="1" applyAlignment="1">
      <alignment horizontal="left" wrapText="1"/>
    </xf>
    <xf numFmtId="0" fontId="53" fillId="0" borderId="0" xfId="0" applyFont="1" applyAlignment="1">
      <alignment horizontal="justify" wrapText="1"/>
    </xf>
    <xf numFmtId="3" fontId="56" fillId="0" borderId="0" xfId="0" applyNumberFormat="1" applyFont="1"/>
    <xf numFmtId="0" fontId="71" fillId="0" borderId="0" xfId="0" applyFont="1"/>
    <xf numFmtId="3" fontId="71" fillId="0" borderId="0" xfId="0" applyNumberFormat="1" applyFont="1"/>
    <xf numFmtId="0" fontId="63" fillId="0" borderId="0" xfId="0" applyFont="1" applyAlignment="1">
      <alignment horizontal="left"/>
    </xf>
    <xf numFmtId="0" fontId="56" fillId="0" borderId="0" xfId="0" applyFont="1" applyAlignment="1">
      <alignment horizontal="justify" wrapText="1"/>
    </xf>
    <xf numFmtId="3" fontId="63" fillId="0" borderId="0" xfId="0" applyNumberFormat="1" applyFont="1" applyAlignment="1">
      <alignment horizontal="right"/>
    </xf>
    <xf numFmtId="0" fontId="72" fillId="0" borderId="0" xfId="0" applyFont="1" applyAlignment="1">
      <alignment horizontal="center"/>
    </xf>
    <xf numFmtId="0" fontId="62" fillId="0" borderId="0" xfId="0" applyFont="1"/>
    <xf numFmtId="0" fontId="55" fillId="0" borderId="0" xfId="0" applyFont="1" applyAlignment="1"/>
    <xf numFmtId="3" fontId="63" fillId="0" borderId="0" xfId="0" applyNumberFormat="1" applyFont="1" applyAlignment="1">
      <alignment horizontal="center"/>
    </xf>
    <xf numFmtId="0" fontId="60" fillId="0" borderId="0" xfId="0" quotePrefix="1" applyFont="1" applyAlignment="1">
      <alignment horizontal="center"/>
    </xf>
    <xf numFmtId="0" fontId="62" fillId="0" borderId="0" xfId="0" quotePrefix="1" applyFont="1" applyAlignment="1">
      <alignment horizontal="left"/>
    </xf>
    <xf numFmtId="0" fontId="62" fillId="0" borderId="0" xfId="0" quotePrefix="1" applyFont="1" applyAlignment="1"/>
    <xf numFmtId="0" fontId="73" fillId="0" borderId="0" xfId="0" applyFont="1" applyAlignment="1">
      <alignment horizontal="left"/>
    </xf>
    <xf numFmtId="0" fontId="3" fillId="0" borderId="0" xfId="0" applyFont="1"/>
    <xf numFmtId="3" fontId="21" fillId="0" borderId="0" xfId="0" applyNumberFormat="1" applyFont="1"/>
    <xf numFmtId="3" fontId="31" fillId="0" borderId="5" xfId="0" applyNumberFormat="1" applyFont="1" applyBorder="1"/>
    <xf numFmtId="3" fontId="31" fillId="0" borderId="7" xfId="0" applyNumberFormat="1" applyFont="1" applyBorder="1"/>
    <xf numFmtId="168" fontId="53" fillId="0" borderId="0" xfId="0" applyNumberFormat="1" applyFont="1"/>
    <xf numFmtId="164" fontId="63" fillId="0" borderId="8" xfId="1" applyNumberFormat="1" applyFont="1" applyBorder="1" applyAlignment="1">
      <alignment horizontal="center" vertical="center" wrapText="1"/>
    </xf>
    <xf numFmtId="0" fontId="55" fillId="0" borderId="8" xfId="0" applyFont="1" applyBorder="1" applyAlignment="1">
      <alignment horizontal="center" vertical="center" wrapText="1"/>
    </xf>
    <xf numFmtId="0" fontId="8" fillId="0" borderId="11" xfId="0" applyFont="1" applyBorder="1"/>
    <xf numFmtId="3" fontId="4" fillId="0" borderId="11" xfId="0" applyNumberFormat="1" applyFont="1" applyBorder="1"/>
    <xf numFmtId="3" fontId="75" fillId="0" borderId="11" xfId="0" applyNumberFormat="1" applyFont="1" applyBorder="1"/>
    <xf numFmtId="3" fontId="76" fillId="0" borderId="8" xfId="0" applyNumberFormat="1" applyFont="1" applyBorder="1"/>
    <xf numFmtId="0" fontId="27" fillId="0" borderId="0" xfId="3"/>
    <xf numFmtId="41" fontId="27" fillId="0" borderId="0" xfId="3" applyNumberFormat="1"/>
    <xf numFmtId="0" fontId="27" fillId="0" borderId="0" xfId="3" applyFill="1"/>
    <xf numFmtId="9" fontId="63" fillId="0" borderId="0" xfId="6" quotePrefix="1" applyFont="1" applyAlignment="1">
      <alignment horizontal="center"/>
    </xf>
    <xf numFmtId="0" fontId="77" fillId="0" borderId="11" xfId="0" applyFont="1" applyBorder="1" applyAlignment="1">
      <alignment horizontal="left" vertical="center" wrapText="1"/>
    </xf>
    <xf numFmtId="3" fontId="78" fillId="0" borderId="11" xfId="0" applyNumberFormat="1" applyFont="1" applyBorder="1"/>
    <xf numFmtId="166" fontId="53" fillId="0" borderId="0" xfId="0" applyNumberFormat="1" applyFont="1"/>
    <xf numFmtId="3" fontId="8" fillId="0" borderId="12" xfId="0" applyNumberFormat="1" applyFont="1" applyBorder="1"/>
    <xf numFmtId="3" fontId="76" fillId="0" borderId="12" xfId="0" applyNumberFormat="1" applyFont="1" applyBorder="1"/>
    <xf numFmtId="0" fontId="63" fillId="0" borderId="12" xfId="0" applyFont="1" applyBorder="1"/>
    <xf numFmtId="0" fontId="63" fillId="0" borderId="12" xfId="0" quotePrefix="1" applyFont="1" applyBorder="1" applyAlignment="1">
      <alignment horizontal="center"/>
    </xf>
    <xf numFmtId="0" fontId="63" fillId="0" borderId="12" xfId="0" applyFont="1" applyBorder="1" applyAlignment="1">
      <alignment horizontal="center"/>
    </xf>
    <xf numFmtId="3" fontId="63" fillId="0" borderId="12" xfId="0" applyNumberFormat="1" applyFont="1" applyBorder="1"/>
    <xf numFmtId="3" fontId="65" fillId="0" borderId="12" xfId="0" applyNumberFormat="1" applyFont="1" applyBorder="1"/>
    <xf numFmtId="3" fontId="79" fillId="0" borderId="12" xfId="0" applyNumberFormat="1" applyFont="1" applyBorder="1"/>
    <xf numFmtId="0" fontId="66" fillId="0" borderId="12" xfId="0" applyFont="1" applyBorder="1"/>
    <xf numFmtId="0" fontId="66" fillId="0" borderId="12" xfId="0" applyFont="1" applyBorder="1" applyAlignment="1">
      <alignment horizontal="center"/>
    </xf>
    <xf numFmtId="3" fontId="60" fillId="0" borderId="12" xfId="0" applyNumberFormat="1" applyFont="1" applyBorder="1"/>
    <xf numFmtId="0" fontId="60" fillId="0" borderId="12" xfId="0" applyFont="1" applyBorder="1"/>
    <xf numFmtId="0" fontId="63" fillId="0" borderId="12" xfId="0" applyFont="1" applyBorder="1" applyAlignment="1">
      <alignment wrapText="1"/>
    </xf>
    <xf numFmtId="0" fontId="60" fillId="0" borderId="12" xfId="0" applyFont="1" applyBorder="1" applyAlignment="1">
      <alignment horizontal="center"/>
    </xf>
    <xf numFmtId="0" fontId="36" fillId="0" borderId="6" xfId="5" applyNumberFormat="1" applyFont="1" applyFill="1" applyBorder="1" applyAlignment="1"/>
    <xf numFmtId="0" fontId="37" fillId="0" borderId="6" xfId="4" applyNumberFormat="1" applyFont="1" applyFill="1" applyBorder="1" applyAlignment="1"/>
    <xf numFmtId="0" fontId="37" fillId="0" borderId="6" xfId="4" applyNumberFormat="1" applyFont="1" applyFill="1" applyBorder="1" applyAlignment="1">
      <alignment shrinkToFit="1"/>
    </xf>
    <xf numFmtId="41" fontId="37" fillId="0" borderId="6" xfId="4" applyNumberFormat="1" applyFont="1" applyFill="1" applyBorder="1" applyAlignment="1">
      <alignment shrinkToFit="1"/>
    </xf>
    <xf numFmtId="0" fontId="37" fillId="0" borderId="7" xfId="5" applyNumberFormat="1" applyFont="1" applyFill="1" applyBorder="1" applyAlignment="1"/>
    <xf numFmtId="0" fontId="36" fillId="0" borderId="1" xfId="5" applyNumberFormat="1" applyFont="1" applyFill="1" applyBorder="1" applyAlignment="1"/>
    <xf numFmtId="0" fontId="38" fillId="0" borderId="1" xfId="5" applyNumberFormat="1" applyFont="1" applyFill="1" applyBorder="1" applyAlignment="1"/>
    <xf numFmtId="0" fontId="38" fillId="0" borderId="1" xfId="5" applyNumberFormat="1" applyFont="1" applyFill="1" applyBorder="1" applyAlignment="1">
      <alignment wrapText="1"/>
    </xf>
    <xf numFmtId="0" fontId="39" fillId="0" borderId="1" xfId="5" applyNumberFormat="1" applyFont="1" applyFill="1" applyBorder="1" applyAlignment="1"/>
    <xf numFmtId="0" fontId="40" fillId="0" borderId="1" xfId="5" applyNumberFormat="1" applyFont="1" applyFill="1" applyBorder="1" applyAlignment="1"/>
    <xf numFmtId="0" fontId="36" fillId="0" borderId="7" xfId="5" applyNumberFormat="1" applyFont="1" applyFill="1" applyBorder="1" applyAlignment="1"/>
    <xf numFmtId="0" fontId="36" fillId="0" borderId="13" xfId="5" applyNumberFormat="1" applyFont="1" applyFill="1" applyBorder="1" applyAlignment="1"/>
    <xf numFmtId="41" fontId="36" fillId="0" borderId="8" xfId="4" applyNumberFormat="1" applyFont="1" applyFill="1" applyBorder="1" applyAlignment="1">
      <alignment horizontal="right"/>
    </xf>
    <xf numFmtId="41" fontId="37" fillId="0" borderId="4" xfId="4" applyNumberFormat="1" applyFont="1" applyFill="1" applyBorder="1" applyAlignment="1">
      <alignment horizontal="right"/>
    </xf>
    <xf numFmtId="41" fontId="38" fillId="0" borderId="1" xfId="4" applyNumberFormat="1" applyFont="1" applyFill="1" applyBorder="1" applyAlignment="1">
      <alignment horizontal="right"/>
    </xf>
    <xf numFmtId="41" fontId="37" fillId="0" borderId="1" xfId="4" applyNumberFormat="1" applyFont="1" applyFill="1" applyBorder="1" applyAlignment="1">
      <alignment horizontal="right"/>
    </xf>
    <xf numFmtId="41" fontId="36" fillId="0" borderId="1" xfId="4" applyNumberFormat="1" applyFont="1" applyFill="1" applyBorder="1" applyAlignment="1">
      <alignment horizontal="right"/>
    </xf>
    <xf numFmtId="41" fontId="40" fillId="0" borderId="1" xfId="4" applyNumberFormat="1" applyFont="1" applyFill="1" applyBorder="1" applyAlignment="1">
      <alignment horizontal="right"/>
    </xf>
    <xf numFmtId="41" fontId="36" fillId="0" borderId="6" xfId="0" applyNumberFormat="1" applyFont="1" applyBorder="1" applyAlignment="1">
      <alignment horizontal="right"/>
    </xf>
    <xf numFmtId="41" fontId="40" fillId="0" borderId="6" xfId="2" applyNumberFormat="1" applyFont="1" applyFill="1" applyBorder="1" applyAlignment="1">
      <alignment horizontal="right"/>
    </xf>
    <xf numFmtId="41" fontId="36" fillId="0" borderId="10" xfId="4" applyNumberFormat="1" applyFont="1" applyFill="1" applyBorder="1" applyAlignment="1">
      <alignment horizontal="right"/>
    </xf>
    <xf numFmtId="41" fontId="37" fillId="0" borderId="6" xfId="4" applyNumberFormat="1" applyFont="1" applyFill="1" applyBorder="1" applyAlignment="1">
      <alignment horizontal="right"/>
    </xf>
    <xf numFmtId="41" fontId="37" fillId="0" borderId="6" xfId="0" applyNumberFormat="1" applyFont="1" applyBorder="1" applyAlignment="1">
      <alignment horizontal="right"/>
    </xf>
    <xf numFmtId="41" fontId="36" fillId="0" borderId="13" xfId="4" applyNumberFormat="1" applyFont="1" applyFill="1" applyBorder="1" applyAlignment="1">
      <alignment horizontal="right"/>
    </xf>
    <xf numFmtId="0" fontId="36" fillId="0" borderId="4" xfId="5" applyNumberFormat="1" applyFont="1" applyFill="1" applyBorder="1" applyAlignment="1"/>
    <xf numFmtId="0" fontId="37" fillId="0" borderId="6" xfId="5" applyNumberFormat="1" applyFont="1" applyFill="1" applyBorder="1" applyAlignment="1"/>
    <xf numFmtId="41" fontId="36" fillId="0" borderId="6" xfId="4" applyNumberFormat="1" applyFont="1" applyFill="1" applyBorder="1" applyAlignment="1">
      <alignment horizontal="right"/>
    </xf>
    <xf numFmtId="41" fontId="38" fillId="0" borderId="0" xfId="4" applyNumberFormat="1" applyFont="1" applyFill="1" applyBorder="1" applyAlignment="1">
      <alignment horizontal="right"/>
    </xf>
    <xf numFmtId="169" fontId="0" fillId="0" borderId="0" xfId="0" applyNumberFormat="1"/>
    <xf numFmtId="164" fontId="63" fillId="0" borderId="0" xfId="1" applyNumberFormat="1" applyFont="1" applyAlignment="1">
      <alignment horizontal="center"/>
    </xf>
    <xf numFmtId="4" fontId="80" fillId="2" borderId="0" xfId="0" applyNumberFormat="1" applyFont="1" applyFill="1"/>
    <xf numFmtId="0" fontId="42" fillId="0" borderId="0" xfId="0" applyFont="1" applyAlignment="1">
      <alignment horizontal="justify" wrapText="1"/>
    </xf>
    <xf numFmtId="3" fontId="65" fillId="0" borderId="0" xfId="0" applyNumberFormat="1" applyFont="1"/>
    <xf numFmtId="0" fontId="65" fillId="0" borderId="0" xfId="0" quotePrefix="1" applyFont="1"/>
    <xf numFmtId="0" fontId="81" fillId="0" borderId="0" xfId="0" applyFont="1"/>
    <xf numFmtId="0" fontId="54" fillId="0" borderId="0" xfId="0" applyFont="1" applyAlignment="1">
      <alignment horizontal="center"/>
    </xf>
    <xf numFmtId="0" fontId="58" fillId="0" borderId="0" xfId="0" quotePrefix="1" applyFont="1" applyAlignment="1">
      <alignment horizontal="center"/>
    </xf>
    <xf numFmtId="0" fontId="62" fillId="0" borderId="0" xfId="0" applyFont="1" applyAlignment="1">
      <alignment horizontal="center"/>
    </xf>
    <xf numFmtId="0" fontId="55" fillId="0" borderId="10"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center"/>
    </xf>
    <xf numFmtId="0" fontId="52" fillId="0" borderId="0" xfId="0" applyFont="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0" fontId="30"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7" fillId="0" borderId="0" xfId="0" applyFont="1" applyAlignment="1">
      <alignment horizontal="center"/>
    </xf>
    <xf numFmtId="0" fontId="63" fillId="0" borderId="14" xfId="0" applyFont="1" applyBorder="1" applyAlignment="1">
      <alignment horizontal="center"/>
    </xf>
    <xf numFmtId="0" fontId="63" fillId="0" borderId="15" xfId="0" applyFont="1" applyBorder="1" applyAlignment="1">
      <alignment horizontal="center"/>
    </xf>
    <xf numFmtId="0" fontId="63" fillId="0" borderId="10" xfId="0" applyFont="1" applyBorder="1" applyAlignment="1">
      <alignment horizontal="center" vertical="center" wrapText="1"/>
    </xf>
    <xf numFmtId="0" fontId="63" fillId="0" borderId="8" xfId="0" applyFont="1" applyBorder="1" applyAlignment="1">
      <alignment horizontal="center" vertical="center" wrapText="1"/>
    </xf>
    <xf numFmtId="0" fontId="56" fillId="0" borderId="0" xfId="0" applyNumberFormat="1" applyFont="1" applyAlignment="1">
      <alignment horizontal="left" wrapText="1"/>
    </xf>
    <xf numFmtId="0" fontId="63" fillId="0" borderId="0" xfId="0" quotePrefix="1" applyFont="1" applyAlignment="1">
      <alignment horizontal="left" wrapText="1"/>
    </xf>
    <xf numFmtId="0" fontId="63" fillId="0" borderId="0" xfId="0" quotePrefix="1" applyNumberFormat="1" applyFont="1" applyAlignment="1">
      <alignment horizontal="left" wrapText="1"/>
    </xf>
    <xf numFmtId="0" fontId="63" fillId="0" borderId="0" xfId="0" applyNumberFormat="1" applyFont="1" applyAlignment="1">
      <alignment horizontal="left" wrapText="1"/>
    </xf>
    <xf numFmtId="0" fontId="69" fillId="0" borderId="0" xfId="0" applyFont="1" applyAlignment="1">
      <alignment horizontal="center"/>
    </xf>
    <xf numFmtId="0" fontId="61" fillId="0" borderId="0" xfId="0" applyFont="1" applyAlignment="1">
      <alignment horizontal="center"/>
    </xf>
    <xf numFmtId="0" fontId="63" fillId="0" borderId="0" xfId="0" applyFont="1" applyAlignment="1">
      <alignment horizontal="left" wrapText="1"/>
    </xf>
    <xf numFmtId="0" fontId="56" fillId="0" borderId="0" xfId="0" applyFont="1" applyAlignment="1">
      <alignment horizontal="left" wrapText="1"/>
    </xf>
    <xf numFmtId="0" fontId="56" fillId="0" borderId="0" xfId="0" quotePrefix="1" applyNumberFormat="1" applyFont="1" applyAlignment="1">
      <alignment horizontal="left" wrapText="1"/>
    </xf>
    <xf numFmtId="0" fontId="63" fillId="0" borderId="0" xfId="0" quotePrefix="1" applyFont="1" applyAlignment="1">
      <alignment horizontal="center" wrapText="1"/>
    </xf>
    <xf numFmtId="0" fontId="56" fillId="0" borderId="0" xfId="0" quotePrefix="1" applyFont="1" applyAlignment="1">
      <alignment horizontal="left" wrapText="1"/>
    </xf>
    <xf numFmtId="0" fontId="60" fillId="0" borderId="0" xfId="0" applyFont="1" applyAlignment="1">
      <alignment horizontal="left" wrapText="1"/>
    </xf>
    <xf numFmtId="0" fontId="60" fillId="0" borderId="0" xfId="0" applyFont="1" applyAlignment="1">
      <alignment horizontal="center" wrapText="1"/>
    </xf>
    <xf numFmtId="0" fontId="36" fillId="0" borderId="10" xfId="4" applyNumberFormat="1" applyFont="1" applyFill="1" applyBorder="1" applyAlignment="1">
      <alignment horizontal="center" vertical="center"/>
    </xf>
    <xf numFmtId="0" fontId="36" fillId="0" borderId="8" xfId="4" applyNumberFormat="1" applyFont="1" applyFill="1" applyBorder="1" applyAlignment="1">
      <alignment horizontal="center" vertical="center"/>
    </xf>
    <xf numFmtId="41" fontId="36" fillId="0" borderId="10" xfId="2" applyNumberFormat="1" applyFont="1" applyFill="1" applyBorder="1" applyAlignment="1">
      <alignment horizontal="center" vertical="center"/>
    </xf>
    <xf numFmtId="41" fontId="36" fillId="0" borderId="8" xfId="2" applyNumberFormat="1" applyFont="1" applyFill="1" applyBorder="1" applyAlignment="1">
      <alignment horizontal="center" vertical="center"/>
    </xf>
    <xf numFmtId="0" fontId="36" fillId="0" borderId="10" xfId="0" applyFont="1" applyBorder="1" applyAlignment="1">
      <alignment horizontal="center" vertical="center" wrapText="1"/>
    </xf>
    <xf numFmtId="0" fontId="36" fillId="0" borderId="8" xfId="0" applyFont="1" applyBorder="1" applyAlignment="1">
      <alignment horizontal="center" vertical="center" wrapText="1"/>
    </xf>
    <xf numFmtId="164" fontId="36" fillId="0" borderId="10" xfId="1" applyNumberFormat="1" applyFont="1" applyBorder="1" applyAlignment="1">
      <alignment horizontal="center" vertical="center" wrapText="1"/>
    </xf>
    <xf numFmtId="164" fontId="36" fillId="0" borderId="8" xfId="1" applyNumberFormat="1"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2" borderId="8" xfId="0" applyFont="1" applyFill="1" applyBorder="1" applyAlignment="1">
      <alignment horizontal="center" vertical="center" wrapText="1"/>
    </xf>
  </cellXfs>
  <cellStyles count="7">
    <cellStyle name="Comma" xfId="1" builtinId="3"/>
    <cellStyle name="Normal" xfId="0" builtinId="0"/>
    <cellStyle name="Normal_Bao cao tai chinh 280405" xfId="2"/>
    <cellStyle name="Normal_SHEET" xfId="3"/>
    <cellStyle name="Normal_Thuyet minh" xfId="4"/>
    <cellStyle name="Normal_Thuyet minh TSCD"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79</xdr:row>
      <xdr:rowOff>0</xdr:rowOff>
    </xdr:from>
    <xdr:to>
      <xdr:col>0</xdr:col>
      <xdr:colOff>0</xdr:colOff>
      <xdr:row>79</xdr:row>
      <xdr:rowOff>0</xdr:rowOff>
    </xdr:to>
    <xdr:sp macro="" textlink="">
      <xdr:nvSpPr>
        <xdr:cNvPr id="8820" name="Line 3"/>
        <xdr:cNvSpPr>
          <a:spLocks noChangeShapeType="1"/>
        </xdr:cNvSpPr>
      </xdr:nvSpPr>
      <xdr:spPr bwMode="auto">
        <a:xfrm>
          <a:off x="0" y="243078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11"/>
  <sheetViews>
    <sheetView tabSelected="1" zoomScale="90" zoomScaleNormal="90" workbookViewId="0"/>
  </sheetViews>
  <sheetFormatPr defaultRowHeight="15"/>
  <cols>
    <col min="1" max="1" width="41.25" customWidth="1"/>
    <col min="2" max="2" width="6.125" customWidth="1"/>
    <col min="3" max="3" width="7.625" customWidth="1"/>
    <col min="4" max="5" width="17.375" customWidth="1"/>
    <col min="6" max="8" width="17.5" customWidth="1"/>
  </cols>
  <sheetData>
    <row r="1" spans="1:6" ht="24" customHeight="1">
      <c r="A1" s="106" t="s">
        <v>153</v>
      </c>
      <c r="B1" s="107"/>
      <c r="C1" s="107"/>
      <c r="D1" s="108" t="s">
        <v>154</v>
      </c>
      <c r="E1" s="109"/>
      <c r="F1" s="66"/>
    </row>
    <row r="2" spans="1:6" ht="18.75" customHeight="1">
      <c r="A2" s="110" t="s">
        <v>155</v>
      </c>
      <c r="B2" s="111" t="s">
        <v>156</v>
      </c>
      <c r="C2" s="111"/>
      <c r="D2" s="107"/>
      <c r="E2" s="107"/>
    </row>
    <row r="3" spans="1:6" ht="18.75" customHeight="1">
      <c r="A3" s="112"/>
      <c r="B3" s="113" t="s">
        <v>157</v>
      </c>
      <c r="C3" s="113"/>
      <c r="D3" s="107"/>
      <c r="E3" s="107"/>
    </row>
    <row r="4" spans="1:6" ht="38.25" customHeight="1">
      <c r="A4" s="292" t="s">
        <v>158</v>
      </c>
      <c r="B4" s="292"/>
      <c r="C4" s="292"/>
      <c r="D4" s="292"/>
      <c r="E4" s="292"/>
    </row>
    <row r="5" spans="1:6" ht="19.5" customHeight="1">
      <c r="A5" s="291" t="s">
        <v>637</v>
      </c>
      <c r="B5" s="291"/>
      <c r="C5" s="291"/>
      <c r="D5" s="291"/>
      <c r="E5" s="291"/>
    </row>
    <row r="6" spans="1:6" ht="30.75" customHeight="1">
      <c r="A6" s="107"/>
      <c r="B6" s="107"/>
      <c r="C6" s="107"/>
      <c r="D6" s="114" t="s">
        <v>159</v>
      </c>
      <c r="E6" s="107"/>
    </row>
    <row r="7" spans="1:6" ht="38.25" customHeight="1">
      <c r="A7" s="115" t="s">
        <v>160</v>
      </c>
      <c r="B7" s="116" t="s">
        <v>161</v>
      </c>
      <c r="C7" s="117" t="s">
        <v>162</v>
      </c>
      <c r="D7" s="115" t="s">
        <v>163</v>
      </c>
      <c r="E7" s="115" t="s">
        <v>164</v>
      </c>
    </row>
    <row r="8" spans="1:6" ht="30" customHeight="1">
      <c r="A8" s="118">
        <v>1</v>
      </c>
      <c r="B8" s="119">
        <v>2</v>
      </c>
      <c r="C8" s="119">
        <v>3</v>
      </c>
      <c r="D8" s="120">
        <v>4</v>
      </c>
      <c r="E8" s="120">
        <v>5</v>
      </c>
    </row>
    <row r="9" spans="1:6" ht="22.5" customHeight="1">
      <c r="A9" s="121" t="s">
        <v>165</v>
      </c>
      <c r="B9" s="122">
        <v>100</v>
      </c>
      <c r="C9" s="122"/>
      <c r="D9" s="123"/>
      <c r="E9" s="123"/>
    </row>
    <row r="10" spans="1:6" s="34" customFormat="1" ht="22.5" customHeight="1">
      <c r="A10" s="124" t="s">
        <v>8</v>
      </c>
      <c r="B10" s="124"/>
      <c r="C10" s="124"/>
      <c r="D10" s="125">
        <f>D11+D14+D17+D24+D27</f>
        <v>467707025305</v>
      </c>
      <c r="E10" s="125">
        <f>E11+E14+E17+E24+E27</f>
        <v>481045622109</v>
      </c>
      <c r="F10" s="84"/>
    </row>
    <row r="11" spans="1:6" s="34" customFormat="1" ht="22.5" customHeight="1">
      <c r="A11" s="126" t="s">
        <v>166</v>
      </c>
      <c r="B11" s="126">
        <v>110</v>
      </c>
      <c r="C11" s="126"/>
      <c r="D11" s="126">
        <f>D12+D13</f>
        <v>28907648216</v>
      </c>
      <c r="E11" s="126">
        <f>E12+E13</f>
        <v>41487162774</v>
      </c>
    </row>
    <row r="12" spans="1:6" s="34" customFormat="1" ht="22.5" customHeight="1">
      <c r="A12" s="127" t="s">
        <v>167</v>
      </c>
      <c r="B12" s="128">
        <v>111</v>
      </c>
      <c r="C12" s="128" t="s">
        <v>9</v>
      </c>
      <c r="D12" s="129">
        <v>28907648216</v>
      </c>
      <c r="E12" s="129">
        <v>41487162774</v>
      </c>
    </row>
    <row r="13" spans="1:6" s="34" customFormat="1" ht="22.5" customHeight="1">
      <c r="A13" s="127" t="s">
        <v>168</v>
      </c>
      <c r="B13" s="128">
        <v>112</v>
      </c>
      <c r="C13" s="128"/>
      <c r="D13" s="129"/>
      <c r="E13" s="129"/>
    </row>
    <row r="14" spans="1:6" s="34" customFormat="1" ht="22.5" customHeight="1">
      <c r="A14" s="126" t="s">
        <v>169</v>
      </c>
      <c r="B14" s="131">
        <v>120</v>
      </c>
      <c r="C14" s="132" t="s">
        <v>10</v>
      </c>
      <c r="D14" s="133">
        <f>D15+D16</f>
        <v>0</v>
      </c>
      <c r="E14" s="133">
        <f>E15+E16</f>
        <v>0</v>
      </c>
    </row>
    <row r="15" spans="1:6" ht="22.5" customHeight="1">
      <c r="A15" s="135" t="s">
        <v>170</v>
      </c>
      <c r="B15" s="128">
        <v>121</v>
      </c>
      <c r="C15" s="128"/>
      <c r="D15" s="129"/>
      <c r="E15" s="129"/>
    </row>
    <row r="16" spans="1:6" s="34" customFormat="1" ht="22.5" customHeight="1">
      <c r="A16" s="136" t="s">
        <v>171</v>
      </c>
      <c r="B16" s="128">
        <v>129</v>
      </c>
      <c r="C16" s="128"/>
      <c r="D16" s="129"/>
      <c r="E16" s="129"/>
    </row>
    <row r="17" spans="1:6" s="34" customFormat="1" ht="22.5" customHeight="1">
      <c r="A17" s="126" t="s">
        <v>172</v>
      </c>
      <c r="B17" s="126">
        <v>130</v>
      </c>
      <c r="C17" s="126"/>
      <c r="D17" s="134">
        <f>D18+D19+D20+D22+D23</f>
        <v>248396317910</v>
      </c>
      <c r="E17" s="134">
        <f>E18+E19+E20+E22+E23</f>
        <v>236184136120</v>
      </c>
    </row>
    <row r="18" spans="1:6" ht="25.5" customHeight="1">
      <c r="A18" s="127" t="s">
        <v>173</v>
      </c>
      <c r="B18" s="128">
        <v>131</v>
      </c>
      <c r="C18" s="128"/>
      <c r="D18" s="129">
        <v>245254829583</v>
      </c>
      <c r="E18" s="129">
        <v>233712010568</v>
      </c>
    </row>
    <row r="19" spans="1:6" ht="25.5" customHeight="1">
      <c r="A19" s="127" t="s">
        <v>174</v>
      </c>
      <c r="B19" s="128">
        <v>132</v>
      </c>
      <c r="C19" s="128"/>
      <c r="D19" s="129">
        <v>9479078847</v>
      </c>
      <c r="E19" s="129">
        <v>7132697420</v>
      </c>
    </row>
    <row r="20" spans="1:6" ht="22.5" customHeight="1">
      <c r="A20" s="135" t="s">
        <v>175</v>
      </c>
      <c r="B20" s="128">
        <v>133</v>
      </c>
      <c r="C20" s="128"/>
      <c r="D20" s="129"/>
      <c r="E20" s="129"/>
    </row>
    <row r="21" spans="1:6" ht="22.5" customHeight="1">
      <c r="A21" s="127" t="s">
        <v>176</v>
      </c>
      <c r="B21" s="128">
        <v>134</v>
      </c>
      <c r="C21" s="128"/>
      <c r="D21" s="129"/>
      <c r="E21" s="129"/>
    </row>
    <row r="22" spans="1:6" ht="22.5" customHeight="1">
      <c r="A22" s="127" t="s">
        <v>177</v>
      </c>
      <c r="B22" s="128">
        <v>135</v>
      </c>
      <c r="C22" s="128" t="s">
        <v>11</v>
      </c>
      <c r="D22" s="129">
        <v>1373684306</v>
      </c>
      <c r="E22" s="129">
        <v>2774931100</v>
      </c>
    </row>
    <row r="23" spans="1:6" ht="22.5" customHeight="1">
      <c r="A23" s="127" t="s">
        <v>178</v>
      </c>
      <c r="B23" s="128">
        <v>139</v>
      </c>
      <c r="C23" s="128"/>
      <c r="D23" s="129">
        <v>-7711274826</v>
      </c>
      <c r="E23" s="129">
        <v>-7435502968</v>
      </c>
    </row>
    <row r="24" spans="1:6" ht="22.5" customHeight="1">
      <c r="A24" s="126" t="s">
        <v>179</v>
      </c>
      <c r="B24" s="126">
        <v>140</v>
      </c>
      <c r="C24" s="126"/>
      <c r="D24" s="134">
        <f>D25</f>
        <v>184935325066</v>
      </c>
      <c r="E24" s="134">
        <f>E25</f>
        <v>198349872536</v>
      </c>
    </row>
    <row r="25" spans="1:6" ht="22.5" customHeight="1">
      <c r="A25" s="135" t="s">
        <v>180</v>
      </c>
      <c r="B25" s="128">
        <v>141</v>
      </c>
      <c r="C25" s="128" t="s">
        <v>12</v>
      </c>
      <c r="D25" s="129">
        <v>184935325066</v>
      </c>
      <c r="E25" s="129">
        <v>198349872536</v>
      </c>
    </row>
    <row r="26" spans="1:6" ht="22.5" customHeight="1">
      <c r="A26" s="127" t="s">
        <v>181</v>
      </c>
      <c r="B26" s="128">
        <v>149</v>
      </c>
      <c r="C26" s="128"/>
      <c r="D26" s="130"/>
      <c r="E26" s="130"/>
    </row>
    <row r="27" spans="1:6" ht="22.5" customHeight="1">
      <c r="A27" s="126" t="s">
        <v>182</v>
      </c>
      <c r="B27" s="131">
        <v>150</v>
      </c>
      <c r="C27" s="126"/>
      <c r="D27" s="134">
        <f>D28+D29+D30+D31</f>
        <v>5467734113</v>
      </c>
      <c r="E27" s="134">
        <f>E28+E29+E30+E31</f>
        <v>5024450679</v>
      </c>
    </row>
    <row r="28" spans="1:6" ht="22.5" customHeight="1">
      <c r="A28" s="127" t="s">
        <v>183</v>
      </c>
      <c r="B28" s="128">
        <v>151</v>
      </c>
      <c r="C28" s="128"/>
      <c r="D28" s="129"/>
      <c r="E28" s="129"/>
    </row>
    <row r="29" spans="1:6" ht="22.5" customHeight="1">
      <c r="A29" s="135" t="s">
        <v>184</v>
      </c>
      <c r="B29" s="128">
        <v>152</v>
      </c>
      <c r="C29" s="128"/>
      <c r="D29" s="129"/>
      <c r="E29" s="129"/>
    </row>
    <row r="30" spans="1:6" ht="22.5" customHeight="1">
      <c r="A30" s="135" t="s">
        <v>185</v>
      </c>
      <c r="B30" s="128">
        <v>154</v>
      </c>
      <c r="C30" s="128" t="s">
        <v>13</v>
      </c>
      <c r="D30" s="129">
        <v>299022</v>
      </c>
      <c r="E30" s="129"/>
    </row>
    <row r="31" spans="1:6" ht="22.5" customHeight="1">
      <c r="A31" s="135" t="s">
        <v>186</v>
      </c>
      <c r="B31" s="128">
        <v>158</v>
      </c>
      <c r="C31" s="128"/>
      <c r="D31" s="129">
        <v>5467435091</v>
      </c>
      <c r="E31" s="129">
        <v>5024450679</v>
      </c>
      <c r="F31" s="29"/>
    </row>
    <row r="32" spans="1:6" ht="22.5" customHeight="1">
      <c r="A32" s="126" t="s">
        <v>187</v>
      </c>
      <c r="B32" s="137">
        <v>200</v>
      </c>
      <c r="C32" s="137"/>
      <c r="D32" s="130"/>
      <c r="E32" s="130"/>
    </row>
    <row r="33" spans="1:5" ht="22.5" customHeight="1">
      <c r="A33" s="138" t="s">
        <v>14</v>
      </c>
      <c r="B33" s="138"/>
      <c r="C33" s="138"/>
      <c r="D33" s="134">
        <f>D34+D40+D51+D54+D59</f>
        <v>122803604024</v>
      </c>
      <c r="E33" s="134">
        <f>E34+E40+E51+E54+E59</f>
        <v>139869925126</v>
      </c>
    </row>
    <row r="34" spans="1:5" ht="22.5" customHeight="1">
      <c r="A34" s="126" t="s">
        <v>188</v>
      </c>
      <c r="B34" s="126">
        <v>210</v>
      </c>
      <c r="C34" s="126"/>
      <c r="D34" s="134">
        <f>D35+D36+D37+D38</f>
        <v>0</v>
      </c>
      <c r="E34" s="134">
        <f>E35+E36+E37+E38</f>
        <v>0</v>
      </c>
    </row>
    <row r="35" spans="1:5" ht="22.5" customHeight="1">
      <c r="A35" s="127" t="s">
        <v>189</v>
      </c>
      <c r="B35" s="128">
        <v>211</v>
      </c>
      <c r="C35" s="126"/>
      <c r="D35" s="129"/>
      <c r="E35" s="129"/>
    </row>
    <row r="36" spans="1:5" ht="22.5" customHeight="1">
      <c r="A36" s="127" t="s">
        <v>190</v>
      </c>
      <c r="B36" s="128">
        <v>212</v>
      </c>
      <c r="C36" s="126"/>
      <c r="D36" s="129"/>
      <c r="E36" s="129"/>
    </row>
    <row r="37" spans="1:5" ht="22.5" customHeight="1">
      <c r="A37" s="136" t="s">
        <v>191</v>
      </c>
      <c r="B37" s="128">
        <v>213</v>
      </c>
      <c r="C37" s="128" t="s">
        <v>15</v>
      </c>
      <c r="D37" s="129"/>
      <c r="E37" s="129"/>
    </row>
    <row r="38" spans="1:5" ht="22.5" customHeight="1">
      <c r="A38" s="136" t="s">
        <v>192</v>
      </c>
      <c r="B38" s="128">
        <v>218</v>
      </c>
      <c r="C38" s="128" t="s">
        <v>16</v>
      </c>
      <c r="D38" s="129"/>
      <c r="E38" s="129"/>
    </row>
    <row r="39" spans="1:5" ht="22.5" customHeight="1">
      <c r="A39" s="136" t="s">
        <v>193</v>
      </c>
      <c r="B39" s="128">
        <v>219</v>
      </c>
      <c r="C39" s="126"/>
      <c r="D39" s="129"/>
      <c r="E39" s="129"/>
    </row>
    <row r="40" spans="1:5" ht="22.5" customHeight="1">
      <c r="A40" s="126" t="s">
        <v>194</v>
      </c>
      <c r="B40" s="126">
        <v>220</v>
      </c>
      <c r="C40" s="126"/>
      <c r="D40" s="134">
        <f>D41+D44+D47+D50</f>
        <v>87013268038</v>
      </c>
      <c r="E40" s="134">
        <f>E41+E44+E47+E50</f>
        <v>92765492930</v>
      </c>
    </row>
    <row r="41" spans="1:5" ht="24.75" customHeight="1">
      <c r="A41" s="127" t="s">
        <v>195</v>
      </c>
      <c r="B41" s="128">
        <v>221</v>
      </c>
      <c r="C41" s="128" t="s">
        <v>17</v>
      </c>
      <c r="D41" s="130">
        <f>D42+D43</f>
        <v>66557181811</v>
      </c>
      <c r="E41" s="130">
        <f>E42+E43</f>
        <v>69047997305</v>
      </c>
    </row>
    <row r="42" spans="1:5" ht="24.75" customHeight="1">
      <c r="A42" s="127" t="s">
        <v>196</v>
      </c>
      <c r="B42" s="128">
        <v>222</v>
      </c>
      <c r="C42" s="128"/>
      <c r="D42" s="129">
        <v>148255352491</v>
      </c>
      <c r="E42" s="129">
        <v>143412283292</v>
      </c>
    </row>
    <row r="43" spans="1:5" ht="24.75" customHeight="1">
      <c r="A43" s="135" t="s">
        <v>197</v>
      </c>
      <c r="B43" s="128">
        <v>223</v>
      </c>
      <c r="C43" s="128"/>
      <c r="D43" s="129">
        <v>-81698170680</v>
      </c>
      <c r="E43" s="129">
        <v>-74364285987</v>
      </c>
    </row>
    <row r="44" spans="1:5" ht="24.75" customHeight="1">
      <c r="A44" s="127" t="s">
        <v>198</v>
      </c>
      <c r="B44" s="128">
        <v>224</v>
      </c>
      <c r="C44" s="128" t="s">
        <v>18</v>
      </c>
      <c r="D44" s="130">
        <f>D45+D46</f>
        <v>20456086227</v>
      </c>
      <c r="E44" s="130">
        <f>E45+E46</f>
        <v>23717495625</v>
      </c>
    </row>
    <row r="45" spans="1:5" ht="24.75" customHeight="1">
      <c r="A45" s="135" t="s">
        <v>199</v>
      </c>
      <c r="B45" s="128">
        <v>225</v>
      </c>
      <c r="C45" s="128"/>
      <c r="D45" s="129">
        <v>29561718045</v>
      </c>
      <c r="E45" s="129">
        <v>29561718045</v>
      </c>
    </row>
    <row r="46" spans="1:5" ht="24.75" customHeight="1">
      <c r="A46" s="135" t="s">
        <v>200</v>
      </c>
      <c r="B46" s="128">
        <v>226</v>
      </c>
      <c r="C46" s="128"/>
      <c r="D46" s="129">
        <v>-9105631818</v>
      </c>
      <c r="E46" s="129">
        <v>-5844222420</v>
      </c>
    </row>
    <row r="47" spans="1:5" ht="22.5" customHeight="1">
      <c r="A47" s="127" t="s">
        <v>201</v>
      </c>
      <c r="B47" s="128">
        <v>227</v>
      </c>
      <c r="C47" s="128" t="s">
        <v>19</v>
      </c>
      <c r="D47" s="130"/>
      <c r="E47" s="130"/>
    </row>
    <row r="48" spans="1:5" ht="22.5" customHeight="1">
      <c r="A48" s="135" t="s">
        <v>199</v>
      </c>
      <c r="B48" s="128">
        <v>228</v>
      </c>
      <c r="C48" s="128"/>
      <c r="D48" s="129"/>
      <c r="E48" s="129"/>
    </row>
    <row r="49" spans="1:5" ht="22.5" customHeight="1">
      <c r="A49" s="135" t="s">
        <v>197</v>
      </c>
      <c r="B49" s="128">
        <v>229</v>
      </c>
      <c r="C49" s="128"/>
      <c r="D49" s="129"/>
      <c r="E49" s="129"/>
    </row>
    <row r="50" spans="1:5" ht="22.5" customHeight="1">
      <c r="A50" s="127" t="s">
        <v>202</v>
      </c>
      <c r="B50" s="128">
        <v>230</v>
      </c>
      <c r="C50" s="128" t="s">
        <v>20</v>
      </c>
      <c r="D50" s="129"/>
      <c r="E50" s="129"/>
    </row>
    <row r="51" spans="1:5" ht="22.5" customHeight="1">
      <c r="A51" s="126" t="s">
        <v>203</v>
      </c>
      <c r="B51" s="126">
        <v>240</v>
      </c>
      <c r="C51" s="139" t="s">
        <v>21</v>
      </c>
      <c r="D51" s="134"/>
      <c r="E51" s="134"/>
    </row>
    <row r="52" spans="1:5" ht="22.5" customHeight="1">
      <c r="A52" s="135" t="s">
        <v>199</v>
      </c>
      <c r="B52" s="128">
        <v>241</v>
      </c>
      <c r="C52" s="128"/>
      <c r="D52" s="130"/>
      <c r="E52" s="130"/>
    </row>
    <row r="53" spans="1:5" ht="22.5" customHeight="1">
      <c r="A53" s="135" t="s">
        <v>197</v>
      </c>
      <c r="B53" s="128">
        <v>242</v>
      </c>
      <c r="C53" s="128"/>
      <c r="D53" s="130"/>
      <c r="E53" s="130"/>
    </row>
    <row r="54" spans="1:5" ht="22.5" customHeight="1">
      <c r="A54" s="126" t="s">
        <v>204</v>
      </c>
      <c r="B54" s="126">
        <v>250</v>
      </c>
      <c r="C54" s="126"/>
      <c r="D54" s="134">
        <f>SUM(D55:D58)</f>
        <v>19700000000</v>
      </c>
      <c r="E54" s="134">
        <f>SUM(E55:E58)</f>
        <v>21506116350</v>
      </c>
    </row>
    <row r="55" spans="1:5" ht="22.5" customHeight="1">
      <c r="A55" s="127" t="s">
        <v>205</v>
      </c>
      <c r="B55" s="128">
        <v>251</v>
      </c>
      <c r="C55" s="126"/>
      <c r="D55" s="129"/>
      <c r="E55" s="129"/>
    </row>
    <row r="56" spans="1:5" ht="22.5" customHeight="1">
      <c r="A56" s="127" t="s">
        <v>206</v>
      </c>
      <c r="B56" s="128">
        <v>252</v>
      </c>
      <c r="C56" s="126"/>
      <c r="D56" s="129">
        <v>11700000000</v>
      </c>
      <c r="E56" s="129">
        <v>11700000000</v>
      </c>
    </row>
    <row r="57" spans="1:5" ht="22.5" customHeight="1">
      <c r="A57" s="136" t="s">
        <v>207</v>
      </c>
      <c r="B57" s="128">
        <v>258</v>
      </c>
      <c r="C57" s="139" t="s">
        <v>22</v>
      </c>
      <c r="D57" s="129">
        <v>8300000000</v>
      </c>
      <c r="E57" s="129">
        <v>10300000000</v>
      </c>
    </row>
    <row r="58" spans="1:5" ht="22.5" customHeight="1">
      <c r="A58" s="136" t="s">
        <v>208</v>
      </c>
      <c r="B58" s="128">
        <v>259</v>
      </c>
      <c r="C58" s="126"/>
      <c r="D58" s="129">
        <v>-300000000</v>
      </c>
      <c r="E58" s="129">
        <v>-493883650</v>
      </c>
    </row>
    <row r="59" spans="1:5" ht="22.5" customHeight="1">
      <c r="A59" s="126" t="s">
        <v>209</v>
      </c>
      <c r="B59" s="126">
        <v>260</v>
      </c>
      <c r="C59" s="126"/>
      <c r="D59" s="134">
        <f>D60+D62</f>
        <v>16090335986</v>
      </c>
      <c r="E59" s="134">
        <f>E60+E62</f>
        <v>25598315846</v>
      </c>
    </row>
    <row r="60" spans="1:5" ht="22.5" customHeight="1">
      <c r="A60" s="127" t="s">
        <v>210</v>
      </c>
      <c r="B60" s="128">
        <v>261</v>
      </c>
      <c r="C60" s="128" t="s">
        <v>23</v>
      </c>
      <c r="D60" s="129">
        <v>14687203106</v>
      </c>
      <c r="E60" s="129">
        <v>24195182966</v>
      </c>
    </row>
    <row r="61" spans="1:5" ht="22.5" customHeight="1">
      <c r="A61" s="127" t="s">
        <v>211</v>
      </c>
      <c r="B61" s="128">
        <v>262</v>
      </c>
      <c r="C61" s="128" t="s">
        <v>24</v>
      </c>
      <c r="D61" s="129"/>
      <c r="E61" s="129"/>
    </row>
    <row r="62" spans="1:5" ht="22.5" customHeight="1">
      <c r="A62" s="140" t="s">
        <v>212</v>
      </c>
      <c r="B62" s="141">
        <v>268</v>
      </c>
      <c r="C62" s="142"/>
      <c r="D62" s="129">
        <v>1403132880</v>
      </c>
      <c r="E62" s="129">
        <v>1403132880</v>
      </c>
    </row>
    <row r="63" spans="1:5" ht="33.75" customHeight="1">
      <c r="A63" s="143" t="s">
        <v>213</v>
      </c>
      <c r="B63" s="144">
        <v>270</v>
      </c>
      <c r="C63" s="144"/>
      <c r="D63" s="145">
        <f>D33+D10</f>
        <v>590510629329</v>
      </c>
      <c r="E63" s="145">
        <f>E33+E10</f>
        <v>620915547235</v>
      </c>
    </row>
    <row r="64" spans="1:5" ht="33.75" customHeight="1">
      <c r="A64" s="143">
        <v>3</v>
      </c>
      <c r="B64" s="116" t="s">
        <v>161</v>
      </c>
      <c r="C64" s="117" t="s">
        <v>162</v>
      </c>
      <c r="D64" s="115" t="s">
        <v>163</v>
      </c>
      <c r="E64" s="115" t="s">
        <v>164</v>
      </c>
    </row>
    <row r="65" spans="1:7" ht="28.5" customHeight="1">
      <c r="A65" s="146" t="s">
        <v>214</v>
      </c>
      <c r="B65" s="122">
        <v>300</v>
      </c>
      <c r="C65" s="147"/>
      <c r="D65" s="148">
        <f>D66+D76</f>
        <v>461773577020</v>
      </c>
      <c r="E65" s="148">
        <f>E66+E76</f>
        <v>496775540272</v>
      </c>
      <c r="F65" s="29"/>
      <c r="G65" s="29"/>
    </row>
    <row r="66" spans="1:7" ht="28.5" customHeight="1">
      <c r="A66" s="126" t="s">
        <v>215</v>
      </c>
      <c r="B66" s="131">
        <v>310</v>
      </c>
      <c r="C66" s="126"/>
      <c r="D66" s="134">
        <f>SUM(D67:D75)</f>
        <v>441195418583</v>
      </c>
      <c r="E66" s="134">
        <f>SUM(E67:E75)</f>
        <v>480641436895</v>
      </c>
    </row>
    <row r="67" spans="1:7" ht="28.5" customHeight="1">
      <c r="A67" s="135" t="s">
        <v>216</v>
      </c>
      <c r="B67" s="128">
        <v>311</v>
      </c>
      <c r="C67" s="128" t="s">
        <v>25</v>
      </c>
      <c r="D67" s="129">
        <v>335813626899</v>
      </c>
      <c r="E67" s="129">
        <v>342587041402</v>
      </c>
    </row>
    <row r="68" spans="1:7" ht="28.5" customHeight="1">
      <c r="A68" s="127" t="s">
        <v>217</v>
      </c>
      <c r="B68" s="128">
        <v>312</v>
      </c>
      <c r="C68" s="128"/>
      <c r="D68" s="129">
        <v>33415467488</v>
      </c>
      <c r="E68" s="129">
        <v>58551074427</v>
      </c>
    </row>
    <row r="69" spans="1:7" ht="28.5" customHeight="1">
      <c r="A69" s="127" t="s">
        <v>218</v>
      </c>
      <c r="B69" s="128">
        <v>313</v>
      </c>
      <c r="C69" s="128"/>
      <c r="D69" s="129">
        <v>12712586969</v>
      </c>
      <c r="E69" s="129">
        <v>18343674865</v>
      </c>
    </row>
    <row r="70" spans="1:7" ht="28.5" customHeight="1">
      <c r="A70" s="136" t="s">
        <v>219</v>
      </c>
      <c r="B70" s="128">
        <v>314</v>
      </c>
      <c r="C70" s="128" t="s">
        <v>26</v>
      </c>
      <c r="D70" s="129">
        <v>17229700047</v>
      </c>
      <c r="E70" s="129">
        <v>19473790890</v>
      </c>
      <c r="G70" s="29"/>
    </row>
    <row r="71" spans="1:7" ht="28.5" customHeight="1">
      <c r="A71" s="127" t="s">
        <v>220</v>
      </c>
      <c r="B71" s="128">
        <v>315</v>
      </c>
      <c r="C71" s="128"/>
      <c r="D71" s="129">
        <v>30859955598</v>
      </c>
      <c r="E71" s="129">
        <v>34695913682</v>
      </c>
      <c r="F71" s="35"/>
    </row>
    <row r="72" spans="1:7" ht="28.5" customHeight="1">
      <c r="A72" s="136" t="s">
        <v>633</v>
      </c>
      <c r="B72" s="128">
        <v>316</v>
      </c>
      <c r="C72" s="128"/>
      <c r="D72" s="129">
        <v>444007334</v>
      </c>
      <c r="E72" s="129"/>
      <c r="F72" s="35"/>
    </row>
    <row r="73" spans="1:7" ht="28.5" customHeight="1">
      <c r="A73" s="135" t="s">
        <v>221</v>
      </c>
      <c r="B73" s="128">
        <v>317</v>
      </c>
      <c r="C73" s="128"/>
      <c r="D73" s="129"/>
      <c r="E73" s="129"/>
    </row>
    <row r="74" spans="1:7" ht="28.5" customHeight="1">
      <c r="A74" s="127" t="s">
        <v>222</v>
      </c>
      <c r="B74" s="128">
        <v>319</v>
      </c>
      <c r="C74" s="128" t="s">
        <v>27</v>
      </c>
      <c r="D74" s="129">
        <v>8208310523</v>
      </c>
      <c r="E74" s="129">
        <v>6093868001</v>
      </c>
    </row>
    <row r="75" spans="1:7" ht="28.5" customHeight="1">
      <c r="A75" s="136" t="s">
        <v>223</v>
      </c>
      <c r="B75" s="128">
        <v>323</v>
      </c>
      <c r="C75" s="128"/>
      <c r="D75" s="129">
        <v>2511763725</v>
      </c>
      <c r="E75" s="129">
        <v>896073628</v>
      </c>
    </row>
    <row r="76" spans="1:7" ht="28.5" customHeight="1">
      <c r="A76" s="126" t="s">
        <v>224</v>
      </c>
      <c r="B76" s="126">
        <v>330</v>
      </c>
      <c r="C76" s="126"/>
      <c r="D76" s="134">
        <f>D80+D82+D84+D79+D78+D77</f>
        <v>20578158437</v>
      </c>
      <c r="E76" s="134">
        <f>E80+E82+E84+E77+E78+E79</f>
        <v>16134103377</v>
      </c>
    </row>
    <row r="77" spans="1:7" ht="28.5" customHeight="1">
      <c r="A77" s="135" t="s">
        <v>225</v>
      </c>
      <c r="B77" s="128">
        <v>331</v>
      </c>
      <c r="C77" s="128"/>
      <c r="D77" s="129"/>
      <c r="E77" s="129"/>
    </row>
    <row r="78" spans="1:7" ht="28.5" customHeight="1">
      <c r="A78" s="135" t="s">
        <v>226</v>
      </c>
      <c r="B78" s="128">
        <v>332</v>
      </c>
      <c r="C78" s="128" t="s">
        <v>28</v>
      </c>
      <c r="D78" s="129"/>
      <c r="E78" s="129"/>
    </row>
    <row r="79" spans="1:7" ht="28.5" customHeight="1">
      <c r="A79" s="135" t="s">
        <v>227</v>
      </c>
      <c r="B79" s="128">
        <v>333</v>
      </c>
      <c r="C79" s="128"/>
      <c r="D79" s="129">
        <v>1400000000</v>
      </c>
      <c r="E79" s="129">
        <v>1400000000</v>
      </c>
    </row>
    <row r="80" spans="1:7" ht="28.5" customHeight="1">
      <c r="A80" s="135" t="s">
        <v>228</v>
      </c>
      <c r="B80" s="128">
        <v>334</v>
      </c>
      <c r="C80" s="128" t="s">
        <v>29</v>
      </c>
      <c r="D80" s="129">
        <v>19080116257</v>
      </c>
      <c r="E80" s="129">
        <v>14614066257</v>
      </c>
    </row>
    <row r="81" spans="1:5" ht="28.5" customHeight="1">
      <c r="A81" s="135" t="s">
        <v>229</v>
      </c>
      <c r="B81" s="128">
        <v>335</v>
      </c>
      <c r="C81" s="128" t="s">
        <v>24</v>
      </c>
      <c r="D81" s="129"/>
      <c r="E81" s="129"/>
    </row>
    <row r="82" spans="1:5" ht="28.5" customHeight="1">
      <c r="A82" s="135" t="s">
        <v>230</v>
      </c>
      <c r="B82" s="128">
        <v>336</v>
      </c>
      <c r="C82" s="128"/>
      <c r="D82" s="129"/>
      <c r="E82" s="129"/>
    </row>
    <row r="83" spans="1:5" ht="28.5" customHeight="1">
      <c r="A83" s="135" t="s">
        <v>231</v>
      </c>
      <c r="B83" s="128">
        <v>337</v>
      </c>
      <c r="C83" s="128"/>
      <c r="D83" s="129"/>
      <c r="E83" s="129"/>
    </row>
    <row r="84" spans="1:5" ht="28.5" customHeight="1">
      <c r="A84" s="135" t="s">
        <v>232</v>
      </c>
      <c r="B84" s="128"/>
      <c r="C84" s="128"/>
      <c r="D84" s="129">
        <v>98042180</v>
      </c>
      <c r="E84" s="129">
        <v>120037120</v>
      </c>
    </row>
    <row r="85" spans="1:5" ht="28.5" customHeight="1">
      <c r="A85" s="138" t="s">
        <v>233</v>
      </c>
      <c r="B85" s="138">
        <v>400</v>
      </c>
      <c r="C85" s="138"/>
      <c r="D85" s="134">
        <f>D86</f>
        <v>128737052309</v>
      </c>
      <c r="E85" s="134">
        <f>E86</f>
        <v>124140006963</v>
      </c>
    </row>
    <row r="86" spans="1:5" ht="28.5" customHeight="1">
      <c r="A86" s="126" t="s">
        <v>234</v>
      </c>
      <c r="B86" s="126">
        <v>410</v>
      </c>
      <c r="C86" s="132" t="s">
        <v>30</v>
      </c>
      <c r="D86" s="134">
        <f>SUM(D87:D97)</f>
        <v>128737052309</v>
      </c>
      <c r="E86" s="134">
        <f>SUM(E87:E97)</f>
        <v>124140006963</v>
      </c>
    </row>
    <row r="87" spans="1:5" ht="28.5" customHeight="1">
      <c r="A87" s="135" t="s">
        <v>235</v>
      </c>
      <c r="B87" s="128">
        <v>411</v>
      </c>
      <c r="C87" s="128"/>
      <c r="D87" s="129">
        <v>70150000000</v>
      </c>
      <c r="E87" s="129">
        <v>70150000000</v>
      </c>
    </row>
    <row r="88" spans="1:5" ht="28.5" customHeight="1">
      <c r="A88" s="135" t="s">
        <v>236</v>
      </c>
      <c r="B88" s="128">
        <v>412</v>
      </c>
      <c r="C88" s="128"/>
      <c r="D88" s="129">
        <v>14925000000</v>
      </c>
      <c r="E88" s="129">
        <v>14925000000</v>
      </c>
    </row>
    <row r="89" spans="1:5" ht="28.5" customHeight="1">
      <c r="A89" s="135" t="s">
        <v>237</v>
      </c>
      <c r="B89" s="128">
        <v>413</v>
      </c>
      <c r="C89" s="128"/>
      <c r="D89" s="129"/>
      <c r="E89" s="129"/>
    </row>
    <row r="90" spans="1:5" ht="28.5" customHeight="1">
      <c r="A90" s="135" t="s">
        <v>238</v>
      </c>
      <c r="B90" s="128">
        <v>414</v>
      </c>
      <c r="C90" s="128"/>
      <c r="D90" s="129"/>
      <c r="E90" s="129"/>
    </row>
    <row r="91" spans="1:5" ht="28.5" customHeight="1">
      <c r="A91" s="135" t="s">
        <v>239</v>
      </c>
      <c r="B91" s="128">
        <v>415</v>
      </c>
      <c r="C91" s="128"/>
      <c r="D91" s="129"/>
      <c r="E91" s="129"/>
    </row>
    <row r="92" spans="1:5" ht="28.5" customHeight="1">
      <c r="A92" s="135" t="s">
        <v>240</v>
      </c>
      <c r="B92" s="128">
        <v>416</v>
      </c>
      <c r="C92" s="128"/>
      <c r="D92" s="129"/>
      <c r="E92" s="129"/>
    </row>
    <row r="93" spans="1:5" ht="28.5" customHeight="1">
      <c r="A93" s="135" t="s">
        <v>241</v>
      </c>
      <c r="B93" s="128">
        <v>417</v>
      </c>
      <c r="C93" s="128"/>
      <c r="D93" s="129">
        <v>26313220768</v>
      </c>
      <c r="E93" s="129">
        <v>20806886152</v>
      </c>
    </row>
    <row r="94" spans="1:5" ht="28.5" customHeight="1">
      <c r="A94" s="127" t="s">
        <v>242</v>
      </c>
      <c r="B94" s="128">
        <v>418</v>
      </c>
      <c r="C94" s="128"/>
      <c r="D94" s="129">
        <v>3159754271</v>
      </c>
      <c r="E94" s="129">
        <v>3159754271</v>
      </c>
    </row>
    <row r="95" spans="1:5" ht="28.5" customHeight="1">
      <c r="A95" s="136" t="s">
        <v>243</v>
      </c>
      <c r="B95" s="128">
        <v>419</v>
      </c>
      <c r="C95" s="128"/>
      <c r="D95" s="129">
        <f>428380000+1592441827</f>
        <v>2020821827</v>
      </c>
      <c r="E95" s="129">
        <f>428380000+904150000</f>
        <v>1332530000</v>
      </c>
    </row>
    <row r="96" spans="1:5" ht="28.5" customHeight="1">
      <c r="A96" s="136" t="s">
        <v>244</v>
      </c>
      <c r="B96" s="128">
        <v>420</v>
      </c>
      <c r="C96" s="128"/>
      <c r="D96" s="129">
        <v>12168255443</v>
      </c>
      <c r="E96" s="129">
        <v>13765836540</v>
      </c>
    </row>
    <row r="97" spans="1:6" ht="28.5" customHeight="1">
      <c r="A97" s="136" t="s">
        <v>245</v>
      </c>
      <c r="B97" s="128">
        <v>421</v>
      </c>
      <c r="C97" s="128"/>
      <c r="D97" s="129"/>
      <c r="E97" s="129"/>
      <c r="F97" s="85"/>
    </row>
    <row r="98" spans="1:6" ht="28.5" customHeight="1">
      <c r="A98" s="149" t="s">
        <v>246</v>
      </c>
      <c r="B98" s="149">
        <v>440</v>
      </c>
      <c r="C98" s="149"/>
      <c r="D98" s="150">
        <f>D85+D65</f>
        <v>590510629329</v>
      </c>
      <c r="E98" s="150">
        <f>E85+E65</f>
        <v>620915547235</v>
      </c>
    </row>
    <row r="99" spans="1:6" ht="6.75" customHeight="1">
      <c r="A99" s="32"/>
      <c r="B99" s="151"/>
      <c r="C99" s="151"/>
      <c r="D99" s="152"/>
      <c r="E99" s="151"/>
    </row>
    <row r="100" spans="1:6" ht="18.75">
      <c r="A100" s="153"/>
      <c r="B100" s="153"/>
      <c r="C100" s="154"/>
      <c r="D100" s="154" t="s">
        <v>638</v>
      </c>
      <c r="E100" s="107"/>
    </row>
    <row r="101" spans="1:6" s="34" customFormat="1" ht="21.75" customHeight="1">
      <c r="A101" s="221" t="s">
        <v>624</v>
      </c>
      <c r="B101" s="217"/>
      <c r="C101" s="217"/>
      <c r="D101" s="222" t="s">
        <v>623</v>
      </c>
      <c r="E101" s="217"/>
    </row>
    <row r="102" spans="1:6" ht="12.75" customHeight="1">
      <c r="A102" s="107"/>
      <c r="B102" s="107"/>
      <c r="C102" s="107"/>
      <c r="D102" s="107"/>
      <c r="E102" s="107"/>
    </row>
    <row r="103" spans="1:6" ht="12.75" customHeight="1">
      <c r="A103" s="107"/>
      <c r="B103" s="107"/>
      <c r="C103" s="107" t="s">
        <v>31</v>
      </c>
      <c r="D103" s="107"/>
      <c r="E103" s="155"/>
    </row>
    <row r="104" spans="1:6" ht="15.75" customHeight="1">
      <c r="A104" s="107"/>
      <c r="B104" s="107"/>
      <c r="C104" s="107"/>
      <c r="D104" s="155"/>
      <c r="E104" s="155"/>
    </row>
    <row r="105" spans="1:6" ht="12.75" customHeight="1">
      <c r="A105" s="107"/>
      <c r="B105" s="107"/>
      <c r="C105" s="107"/>
      <c r="D105" s="155"/>
      <c r="E105" s="107"/>
    </row>
    <row r="106" spans="1:6" ht="12.75" customHeight="1">
      <c r="A106" s="107"/>
      <c r="B106" s="107"/>
      <c r="C106" s="107"/>
      <c r="D106" s="107"/>
      <c r="E106" s="107"/>
    </row>
    <row r="107" spans="1:6" ht="21.75" customHeight="1">
      <c r="A107" s="187" t="s">
        <v>629</v>
      </c>
      <c r="B107" s="188"/>
      <c r="C107" s="175"/>
      <c r="D107" s="157"/>
      <c r="E107" s="158"/>
    </row>
    <row r="108" spans="1:6">
      <c r="A108" s="151"/>
      <c r="B108" s="151"/>
      <c r="C108" s="151"/>
      <c r="D108" s="29"/>
    </row>
    <row r="111" spans="1:6">
      <c r="D111" s="29">
        <f>D98-D63</f>
        <v>0</v>
      </c>
    </row>
  </sheetData>
  <mergeCells count="2">
    <mergeCell ref="A5:E5"/>
    <mergeCell ref="A4:E4"/>
  </mergeCells>
  <phoneticPr fontId="26" type="noConversion"/>
  <pageMargins left="0.72" right="0.25" top="0.34" bottom="0.7" header="0" footer="0.21"/>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I34"/>
  <sheetViews>
    <sheetView topLeftCell="A13" workbookViewId="0">
      <selection activeCell="I28" sqref="I28"/>
    </sheetView>
  </sheetViews>
  <sheetFormatPr defaultRowHeight="15"/>
  <cols>
    <col min="1" max="1" width="5.625" customWidth="1"/>
    <col min="2" max="2" width="38.875" customWidth="1"/>
    <col min="3" max="6" width="19.25" customWidth="1"/>
    <col min="7" max="8" width="17.75" hidden="1" customWidth="1"/>
    <col min="9" max="9" width="23" customWidth="1"/>
  </cols>
  <sheetData>
    <row r="1" spans="1:9" ht="22.5" customHeight="1">
      <c r="A1" s="170" t="s">
        <v>272</v>
      </c>
      <c r="B1" s="107"/>
      <c r="D1" s="296" t="s">
        <v>274</v>
      </c>
      <c r="E1" s="296"/>
      <c r="F1" s="172"/>
      <c r="I1" s="66"/>
    </row>
    <row r="2" spans="1:9" ht="20.25" customHeight="1">
      <c r="A2" s="171" t="s">
        <v>273</v>
      </c>
      <c r="B2" s="111"/>
      <c r="C2" s="23"/>
      <c r="D2" s="173" t="s">
        <v>275</v>
      </c>
      <c r="E2" s="153"/>
      <c r="F2" s="172"/>
    </row>
    <row r="3" spans="1:9" ht="17.25" customHeight="1">
      <c r="A3" s="30"/>
      <c r="B3" s="31"/>
      <c r="C3" s="31"/>
      <c r="D3" s="174" t="s">
        <v>276</v>
      </c>
      <c r="E3" s="153"/>
      <c r="F3" s="172"/>
    </row>
    <row r="4" spans="1:9" ht="26.25" customHeight="1">
      <c r="A4" s="297" t="s">
        <v>277</v>
      </c>
      <c r="B4" s="297"/>
      <c r="C4" s="297"/>
      <c r="D4" s="297"/>
      <c r="E4" s="297"/>
      <c r="F4" s="297"/>
    </row>
    <row r="5" spans="1:9" ht="18.75" customHeight="1">
      <c r="A5" s="291" t="s">
        <v>639</v>
      </c>
      <c r="B5" s="291"/>
      <c r="C5" s="291"/>
      <c r="D5" s="291"/>
      <c r="E5" s="291"/>
      <c r="F5" s="291"/>
    </row>
    <row r="6" spans="1:9" ht="19.5" customHeight="1">
      <c r="A6" s="107"/>
      <c r="B6" s="176"/>
      <c r="C6" s="176"/>
      <c r="D6" s="176"/>
      <c r="E6" s="177" t="s">
        <v>278</v>
      </c>
      <c r="F6" s="107"/>
    </row>
    <row r="7" spans="1:9" ht="16.5" customHeight="1">
      <c r="A7" s="294" t="s">
        <v>134</v>
      </c>
      <c r="B7" s="294" t="s">
        <v>268</v>
      </c>
      <c r="C7" s="298" t="s">
        <v>640</v>
      </c>
      <c r="D7" s="299"/>
      <c r="E7" s="298" t="s">
        <v>269</v>
      </c>
      <c r="F7" s="299"/>
    </row>
    <row r="8" spans="1:9" ht="16.5" customHeight="1">
      <c r="A8" s="295"/>
      <c r="B8" s="295"/>
      <c r="C8" s="230" t="s">
        <v>270</v>
      </c>
      <c r="D8" s="229" t="s">
        <v>271</v>
      </c>
      <c r="E8" s="168" t="s">
        <v>270</v>
      </c>
      <c r="F8" s="169" t="s">
        <v>271</v>
      </c>
    </row>
    <row r="9" spans="1:9" ht="16.5" customHeight="1">
      <c r="A9" s="159">
        <v>1</v>
      </c>
      <c r="B9" s="160" t="s">
        <v>250</v>
      </c>
      <c r="C9" s="38">
        <v>200239209535</v>
      </c>
      <c r="D9" s="38">
        <v>164623782821</v>
      </c>
      <c r="E9" s="38">
        <f>432052572413+C9</f>
        <v>632291781948</v>
      </c>
      <c r="F9" s="38">
        <f>272332335556+D9</f>
        <v>436956118377</v>
      </c>
      <c r="G9" s="38">
        <v>209801367664</v>
      </c>
      <c r="H9" s="5">
        <f>E9-G9</f>
        <v>422490414284</v>
      </c>
      <c r="I9" s="5"/>
    </row>
    <row r="10" spans="1:9" ht="16.5" customHeight="1">
      <c r="A10" s="161">
        <v>2</v>
      </c>
      <c r="B10" s="162" t="s">
        <v>251</v>
      </c>
      <c r="C10" s="231"/>
      <c r="D10" s="231"/>
      <c r="E10" s="231"/>
      <c r="F10" s="231"/>
      <c r="G10" s="39"/>
      <c r="H10" s="5">
        <f t="shared" ref="H10:H25" si="0">E10-G10</f>
        <v>0</v>
      </c>
    </row>
    <row r="11" spans="1:9" ht="16.5" customHeight="1">
      <c r="A11" s="163">
        <v>3</v>
      </c>
      <c r="B11" s="239" t="s">
        <v>630</v>
      </c>
      <c r="C11" s="68">
        <f>C9</f>
        <v>200239209535</v>
      </c>
      <c r="D11" s="68">
        <f>D9</f>
        <v>164623782821</v>
      </c>
      <c r="E11" s="68">
        <f>E9</f>
        <v>632291781948</v>
      </c>
      <c r="F11" s="68">
        <f>F9</f>
        <v>436956118377</v>
      </c>
      <c r="G11" s="7">
        <f>G9</f>
        <v>209801367664</v>
      </c>
      <c r="H11" s="5">
        <f t="shared" si="0"/>
        <v>422490414284</v>
      </c>
    </row>
    <row r="12" spans="1:9" ht="16.5" customHeight="1">
      <c r="A12" s="161">
        <v>4</v>
      </c>
      <c r="B12" s="162" t="s">
        <v>252</v>
      </c>
      <c r="C12" s="68">
        <v>179159611038</v>
      </c>
      <c r="D12" s="68">
        <v>146853339385</v>
      </c>
      <c r="E12" s="68">
        <f>390544646811+C12</f>
        <v>569704257849</v>
      </c>
      <c r="F12" s="68">
        <f>234347477816+D12</f>
        <v>381200817201</v>
      </c>
      <c r="G12" s="7">
        <v>174673401395</v>
      </c>
      <c r="H12" s="5">
        <f t="shared" si="0"/>
        <v>395030856454</v>
      </c>
    </row>
    <row r="13" spans="1:9" ht="16.5" customHeight="1">
      <c r="A13" s="163">
        <v>5</v>
      </c>
      <c r="B13" s="164" t="s">
        <v>253</v>
      </c>
      <c r="C13" s="68">
        <f>C11-C12</f>
        <v>21079598497</v>
      </c>
      <c r="D13" s="68">
        <f>D11-D12</f>
        <v>17770443436</v>
      </c>
      <c r="E13" s="68">
        <f>41507925602+C13</f>
        <v>62587524099</v>
      </c>
      <c r="F13" s="68">
        <f>F11-F12</f>
        <v>55755301176</v>
      </c>
      <c r="G13" s="7">
        <f>G11-G12</f>
        <v>35127966269</v>
      </c>
      <c r="H13" s="5">
        <f t="shared" si="0"/>
        <v>27459557830</v>
      </c>
    </row>
    <row r="14" spans="1:9" ht="16.5" customHeight="1">
      <c r="A14" s="161">
        <v>6</v>
      </c>
      <c r="B14" s="162" t="s">
        <v>254</v>
      </c>
      <c r="C14" s="68">
        <v>411720555</v>
      </c>
      <c r="D14" s="68">
        <v>1449843255</v>
      </c>
      <c r="E14" s="68">
        <f>393025153+C14</f>
        <v>804745708</v>
      </c>
      <c r="F14" s="68">
        <f>503129747+D14</f>
        <v>1952973002</v>
      </c>
      <c r="G14" s="7">
        <v>1968221737</v>
      </c>
      <c r="H14" s="5">
        <f t="shared" si="0"/>
        <v>-1163476029</v>
      </c>
    </row>
    <row r="15" spans="1:9" ht="16.5" customHeight="1">
      <c r="A15" s="161">
        <v>7</v>
      </c>
      <c r="B15" s="162" t="s">
        <v>255</v>
      </c>
      <c r="C15" s="68">
        <v>8320455374</v>
      </c>
      <c r="D15" s="68">
        <v>8898878756</v>
      </c>
      <c r="E15" s="68">
        <f>17373954199+C15</f>
        <v>25694409573</v>
      </c>
      <c r="F15" s="68">
        <f>15555181131+D15</f>
        <v>24454059887</v>
      </c>
      <c r="G15" s="7">
        <v>16563384883</v>
      </c>
      <c r="H15" s="5">
        <f t="shared" si="0"/>
        <v>9131024690</v>
      </c>
    </row>
    <row r="16" spans="1:9" ht="16.5" customHeight="1">
      <c r="A16" s="161"/>
      <c r="B16" s="178" t="s">
        <v>256</v>
      </c>
      <c r="C16" s="233">
        <v>8312105207</v>
      </c>
      <c r="D16" s="240">
        <v>8881803049</v>
      </c>
      <c r="E16" s="233">
        <f>16933489224+C16</f>
        <v>25245594431</v>
      </c>
      <c r="F16" s="240">
        <f>14772346090+D16</f>
        <v>23654149139</v>
      </c>
      <c r="G16" s="7"/>
      <c r="H16" s="5"/>
    </row>
    <row r="17" spans="1:9" ht="16.5" customHeight="1">
      <c r="A17" s="161">
        <v>8</v>
      </c>
      <c r="B17" s="162" t="s">
        <v>257</v>
      </c>
      <c r="C17" s="68">
        <v>126550000</v>
      </c>
      <c r="D17" s="68">
        <v>130209000</v>
      </c>
      <c r="E17" s="68">
        <f>314330000+C17</f>
        <v>440880000</v>
      </c>
      <c r="F17" s="68">
        <f>353634000+D17</f>
        <v>483843000</v>
      </c>
      <c r="G17" s="7">
        <v>316742437</v>
      </c>
      <c r="H17" s="5">
        <f t="shared" si="0"/>
        <v>124137563</v>
      </c>
    </row>
    <row r="18" spans="1:9" ht="16.5" customHeight="1">
      <c r="A18" s="161">
        <v>9</v>
      </c>
      <c r="B18" s="162" t="s">
        <v>258</v>
      </c>
      <c r="C18" s="68">
        <v>8397518086</v>
      </c>
      <c r="D18" s="68">
        <v>5572283390</v>
      </c>
      <c r="E18" s="68">
        <f>13428411347+C18</f>
        <v>21825929433</v>
      </c>
      <c r="F18" s="68">
        <f>13641456456+D18</f>
        <v>19213739846</v>
      </c>
      <c r="G18" s="7">
        <v>11118188613</v>
      </c>
      <c r="H18" s="5">
        <f t="shared" si="0"/>
        <v>10707740820</v>
      </c>
    </row>
    <row r="19" spans="1:9" ht="16.5" customHeight="1">
      <c r="A19" s="163">
        <v>10</v>
      </c>
      <c r="B19" s="162" t="s">
        <v>259</v>
      </c>
      <c r="C19" s="68">
        <f>C13+C14-C15-C17-C18</f>
        <v>4646795592</v>
      </c>
      <c r="D19" s="68">
        <f>D13+D14-D15-D17-D18</f>
        <v>4618915545</v>
      </c>
      <c r="E19" s="68">
        <f>E13+E14-E15-E17-E18</f>
        <v>15431050801</v>
      </c>
      <c r="F19" s="68">
        <f>F13+F14-F15-F17-F18</f>
        <v>13556631445</v>
      </c>
      <c r="G19" s="7">
        <f>G13+G14-G15-G17-G18</f>
        <v>9097872073</v>
      </c>
      <c r="H19" s="5">
        <f t="shared" si="0"/>
        <v>6333178728</v>
      </c>
    </row>
    <row r="20" spans="1:9" ht="16.5" customHeight="1">
      <c r="A20" s="165">
        <v>11</v>
      </c>
      <c r="B20" s="166" t="s">
        <v>260</v>
      </c>
      <c r="C20" s="68">
        <v>301693823</v>
      </c>
      <c r="D20" s="68">
        <v>383896374</v>
      </c>
      <c r="E20" s="68">
        <f>447976704+C20</f>
        <v>749670527</v>
      </c>
      <c r="F20" s="68">
        <f>5334081573+D20</f>
        <v>5717977947</v>
      </c>
      <c r="G20" s="7">
        <v>546018144</v>
      </c>
      <c r="H20" s="5">
        <f t="shared" si="0"/>
        <v>203652383</v>
      </c>
    </row>
    <row r="21" spans="1:9" ht="16.5" customHeight="1">
      <c r="A21" s="165">
        <v>12</v>
      </c>
      <c r="B21" s="166" t="s">
        <v>261</v>
      </c>
      <c r="C21" s="68">
        <v>310378000</v>
      </c>
      <c r="D21" s="68">
        <v>2733731</v>
      </c>
      <c r="E21" s="68">
        <f>375785068+C21</f>
        <v>686163068</v>
      </c>
      <c r="F21" s="68">
        <f>5163624543+D21</f>
        <v>5166358274</v>
      </c>
      <c r="G21" s="7">
        <v>14760846</v>
      </c>
      <c r="H21" s="5">
        <f t="shared" si="0"/>
        <v>671402222</v>
      </c>
    </row>
    <row r="22" spans="1:9" ht="16.5" customHeight="1">
      <c r="A22" s="161">
        <v>13</v>
      </c>
      <c r="B22" s="162" t="s">
        <v>262</v>
      </c>
      <c r="C22" s="68">
        <f>C20-C21</f>
        <v>-8684177</v>
      </c>
      <c r="D22" s="68">
        <f>D20-D21</f>
        <v>381162643</v>
      </c>
      <c r="E22" s="68">
        <f>E20-E21</f>
        <v>63507459</v>
      </c>
      <c r="F22" s="68">
        <f>F20-F21</f>
        <v>551619673</v>
      </c>
      <c r="G22" s="7">
        <f>G20-G21</f>
        <v>531257298</v>
      </c>
      <c r="H22" s="5">
        <f t="shared" si="0"/>
        <v>-467749839</v>
      </c>
    </row>
    <row r="23" spans="1:9" ht="16.5" customHeight="1">
      <c r="A23" s="163">
        <v>14</v>
      </c>
      <c r="B23" s="164" t="s">
        <v>263</v>
      </c>
      <c r="C23" s="68">
        <f>C19+C22</f>
        <v>4638111415</v>
      </c>
      <c r="D23" s="68">
        <f>D19+D22</f>
        <v>5000078188</v>
      </c>
      <c r="E23" s="68">
        <f>E19+E22</f>
        <v>15494558260</v>
      </c>
      <c r="F23" s="68">
        <f>F19+F22</f>
        <v>14108251118</v>
      </c>
      <c r="G23" s="7">
        <f>G19+G22</f>
        <v>9629129371</v>
      </c>
      <c r="H23" s="5">
        <f t="shared" si="0"/>
        <v>5865428889</v>
      </c>
    </row>
    <row r="24" spans="1:9" ht="16.5" customHeight="1">
      <c r="A24" s="161">
        <v>15</v>
      </c>
      <c r="B24" s="162" t="s">
        <v>264</v>
      </c>
      <c r="C24" s="68">
        <v>937884511</v>
      </c>
      <c r="D24" s="68">
        <v>899019547</v>
      </c>
      <c r="E24" s="68">
        <f>2388418306+C24</f>
        <v>3326302817</v>
      </c>
      <c r="F24" s="68">
        <f>2283554790+D24</f>
        <v>3182574337</v>
      </c>
      <c r="G24" s="7">
        <v>1998473593</v>
      </c>
      <c r="H24" s="5">
        <f t="shared" si="0"/>
        <v>1327829224</v>
      </c>
    </row>
    <row r="25" spans="1:9" ht="16.5" customHeight="1">
      <c r="A25" s="163">
        <v>16</v>
      </c>
      <c r="B25" s="164" t="s">
        <v>265</v>
      </c>
      <c r="C25" s="68">
        <f>C23-C24</f>
        <v>3700226904</v>
      </c>
      <c r="D25" s="68">
        <f>D23-D24</f>
        <v>4101058641</v>
      </c>
      <c r="E25" s="68">
        <f>E23-E24</f>
        <v>12168255443</v>
      </c>
      <c r="F25" s="68">
        <f>F23-F24</f>
        <v>10925676781</v>
      </c>
      <c r="G25" s="7">
        <f>G23-G24</f>
        <v>7630655778</v>
      </c>
      <c r="H25" s="5">
        <f t="shared" si="0"/>
        <v>4537599665</v>
      </c>
    </row>
    <row r="26" spans="1:9" ht="16.5" customHeight="1">
      <c r="A26" s="163">
        <v>17</v>
      </c>
      <c r="B26" s="164" t="s">
        <v>266</v>
      </c>
      <c r="C26" s="232">
        <f>C25/7015000</f>
        <v>527.47354297932998</v>
      </c>
      <c r="D26" s="232">
        <f>D25/7015000</f>
        <v>584.61277847469705</v>
      </c>
      <c r="E26" s="232">
        <f>E25/7015000</f>
        <v>1734.6051950106914</v>
      </c>
      <c r="F26" s="232">
        <f>F25/7015000</f>
        <v>1557.473525445474</v>
      </c>
    </row>
    <row r="27" spans="1:9" ht="16.5" customHeight="1">
      <c r="A27" s="149">
        <v>18</v>
      </c>
      <c r="B27" s="167" t="s">
        <v>267</v>
      </c>
      <c r="C27" s="67"/>
      <c r="D27" s="67"/>
      <c r="E27" s="67"/>
      <c r="F27" s="67"/>
    </row>
    <row r="28" spans="1:9" ht="21" customHeight="1">
      <c r="B28" s="1"/>
      <c r="C28" s="33"/>
      <c r="D28" s="114" t="s">
        <v>641</v>
      </c>
      <c r="I28" s="286">
        <f>C25/D25*100</f>
        <v>90.226139831488453</v>
      </c>
    </row>
    <row r="29" spans="1:9" s="34" customFormat="1" ht="19.5" customHeight="1">
      <c r="A29" s="293" t="s">
        <v>279</v>
      </c>
      <c r="B29" s="293"/>
      <c r="C29" s="293" t="s">
        <v>280</v>
      </c>
      <c r="D29" s="293"/>
      <c r="E29" s="293" t="s">
        <v>281</v>
      </c>
      <c r="F29" s="293"/>
      <c r="I29" s="290"/>
    </row>
    <row r="30" spans="1:9" ht="17.25" customHeight="1">
      <c r="B30" s="107"/>
      <c r="C30" s="107"/>
      <c r="D30" s="107" t="s">
        <v>31</v>
      </c>
      <c r="E30" s="107"/>
      <c r="F30" s="155"/>
      <c r="I30" s="284"/>
    </row>
    <row r="31" spans="1:9" ht="17.25" customHeight="1">
      <c r="B31" s="107"/>
      <c r="C31" s="107"/>
      <c r="D31" s="228"/>
      <c r="E31" s="107"/>
      <c r="F31" s="241"/>
    </row>
    <row r="32" spans="1:9" ht="17.25" customHeight="1">
      <c r="B32" s="107"/>
      <c r="C32" s="107"/>
      <c r="D32" s="107"/>
      <c r="E32" s="107"/>
      <c r="F32" s="107"/>
    </row>
    <row r="33" spans="1:6" ht="15.75">
      <c r="A33" s="293" t="s">
        <v>282</v>
      </c>
      <c r="B33" s="293"/>
      <c r="C33" s="293" t="s">
        <v>283</v>
      </c>
      <c r="D33" s="293"/>
      <c r="E33" s="107"/>
      <c r="F33" s="107"/>
    </row>
    <row r="34" spans="1:6">
      <c r="C34" s="35"/>
    </row>
  </sheetData>
  <mergeCells count="12">
    <mergeCell ref="A33:B33"/>
    <mergeCell ref="C33:D33"/>
    <mergeCell ref="A7:A8"/>
    <mergeCell ref="B7:B8"/>
    <mergeCell ref="D1:E1"/>
    <mergeCell ref="A4:F4"/>
    <mergeCell ref="A5:F5"/>
    <mergeCell ref="E29:F29"/>
    <mergeCell ref="C29:D29"/>
    <mergeCell ref="A29:B29"/>
    <mergeCell ref="C7:D7"/>
    <mergeCell ref="E7:F7"/>
  </mergeCells>
  <phoneticPr fontId="26" type="noConversion"/>
  <pageMargins left="0.61" right="0.5" top="0.23" bottom="0.23" header="0" footer="0.2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I191"/>
  <sheetViews>
    <sheetView topLeftCell="A35" zoomScale="90" zoomScaleNormal="90" workbookViewId="0">
      <selection activeCell="D55" sqref="D55"/>
    </sheetView>
  </sheetViews>
  <sheetFormatPr defaultRowHeight="15"/>
  <cols>
    <col min="1" max="1" width="44" customWidth="1"/>
    <col min="2" max="2" width="6" customWidth="1"/>
    <col min="3" max="3" width="7.625" customWidth="1"/>
    <col min="4" max="4" width="16.5" customWidth="1"/>
    <col min="5" max="5" width="16.625" customWidth="1"/>
    <col min="6" max="6" width="16.625" hidden="1" customWidth="1"/>
    <col min="7" max="7" width="17" hidden="1" customWidth="1"/>
    <col min="8" max="8" width="0" hidden="1" customWidth="1"/>
    <col min="9" max="9" width="19.375" customWidth="1"/>
  </cols>
  <sheetData>
    <row r="1" spans="1:9" ht="24.75" customHeight="1">
      <c r="A1" s="106" t="s">
        <v>324</v>
      </c>
      <c r="B1" s="189"/>
      <c r="C1" s="189"/>
      <c r="D1" s="190" t="s">
        <v>325</v>
      </c>
      <c r="E1" s="190"/>
      <c r="F1" s="14" t="s">
        <v>74</v>
      </c>
      <c r="G1" s="6"/>
      <c r="H1" s="6"/>
      <c r="I1" s="66"/>
    </row>
    <row r="2" spans="1:9" ht="20.25" customHeight="1">
      <c r="A2" s="171" t="s">
        <v>326</v>
      </c>
      <c r="B2" s="191" t="s">
        <v>327</v>
      </c>
      <c r="C2" s="191"/>
      <c r="D2" s="180"/>
      <c r="E2" s="180"/>
      <c r="F2" s="15" t="s">
        <v>75</v>
      </c>
      <c r="G2" s="13" t="s">
        <v>32</v>
      </c>
      <c r="H2" s="13"/>
    </row>
    <row r="3" spans="1:9" ht="18.75">
      <c r="A3" s="189"/>
      <c r="B3" s="191" t="s">
        <v>328</v>
      </c>
      <c r="C3" s="191"/>
      <c r="D3" s="180"/>
      <c r="E3" s="180"/>
      <c r="F3" s="6"/>
      <c r="G3" s="13" t="s">
        <v>33</v>
      </c>
      <c r="H3" s="13"/>
    </row>
    <row r="4" spans="1:9" ht="31.5" customHeight="1">
      <c r="A4" s="297" t="s">
        <v>329</v>
      </c>
      <c r="B4" s="297"/>
      <c r="C4" s="297"/>
      <c r="D4" s="297"/>
      <c r="E4" s="297"/>
      <c r="F4" s="300" t="s">
        <v>2</v>
      </c>
      <c r="G4" s="300"/>
      <c r="H4" s="300"/>
    </row>
    <row r="5" spans="1:9" ht="18.75">
      <c r="A5" s="291" t="s">
        <v>644</v>
      </c>
      <c r="B5" s="291"/>
      <c r="C5" s="291"/>
      <c r="D5" s="291"/>
      <c r="E5" s="291"/>
      <c r="F5" s="301" t="s">
        <v>136</v>
      </c>
      <c r="G5" s="301"/>
      <c r="H5" s="301"/>
    </row>
    <row r="6" spans="1:9" ht="19.5">
      <c r="A6" s="305" t="s">
        <v>330</v>
      </c>
      <c r="B6" s="305"/>
      <c r="C6" s="305"/>
      <c r="D6" s="305"/>
      <c r="E6" s="305"/>
      <c r="F6" s="302" t="s">
        <v>116</v>
      </c>
      <c r="G6" s="302"/>
      <c r="H6" s="302"/>
    </row>
    <row r="7" spans="1:9" ht="21.75" customHeight="1">
      <c r="A7" s="192"/>
      <c r="B7" s="192"/>
      <c r="C7" s="192"/>
      <c r="D7" s="193" t="s">
        <v>331</v>
      </c>
      <c r="E7" s="192"/>
      <c r="F7" s="9"/>
      <c r="G7" s="9"/>
      <c r="H7" s="9"/>
    </row>
    <row r="8" spans="1:9" ht="29.25" customHeight="1">
      <c r="A8" s="294" t="s">
        <v>321</v>
      </c>
      <c r="B8" s="294" t="s">
        <v>322</v>
      </c>
      <c r="C8" s="308" t="s">
        <v>162</v>
      </c>
      <c r="D8" s="306" t="s">
        <v>269</v>
      </c>
      <c r="E8" s="307"/>
      <c r="F8" s="303" t="s">
        <v>120</v>
      </c>
      <c r="G8" s="303" t="s">
        <v>3</v>
      </c>
      <c r="H8" s="303" t="s">
        <v>7</v>
      </c>
    </row>
    <row r="9" spans="1:9" ht="29.25" customHeight="1">
      <c r="A9" s="295"/>
      <c r="B9" s="295"/>
      <c r="C9" s="309"/>
      <c r="D9" s="179" t="s">
        <v>270</v>
      </c>
      <c r="E9" s="179" t="s">
        <v>323</v>
      </c>
      <c r="F9" s="304"/>
      <c r="G9" s="304" t="s">
        <v>3</v>
      </c>
      <c r="H9" s="304" t="s">
        <v>109</v>
      </c>
    </row>
    <row r="10" spans="1:9" ht="27" customHeight="1">
      <c r="A10" s="185" t="s">
        <v>284</v>
      </c>
      <c r="B10" s="181"/>
      <c r="C10" s="181"/>
      <c r="D10" s="181"/>
      <c r="E10" s="181"/>
      <c r="F10" s="10" t="s">
        <v>95</v>
      </c>
      <c r="G10" s="40"/>
      <c r="H10" s="40"/>
    </row>
    <row r="11" spans="1:9" ht="27" customHeight="1">
      <c r="A11" s="244" t="s">
        <v>285</v>
      </c>
      <c r="B11" s="245" t="s">
        <v>76</v>
      </c>
      <c r="C11" s="246"/>
      <c r="D11" s="247">
        <v>669158464078</v>
      </c>
      <c r="E11" s="242">
        <v>454138494576</v>
      </c>
      <c r="F11" s="41" t="s">
        <v>88</v>
      </c>
      <c r="G11" s="42" t="s">
        <v>76</v>
      </c>
      <c r="H11" s="43"/>
      <c r="I11" s="35"/>
    </row>
    <row r="12" spans="1:9" ht="27" customHeight="1">
      <c r="A12" s="244" t="s">
        <v>286</v>
      </c>
      <c r="B12" s="245" t="s">
        <v>77</v>
      </c>
      <c r="C12" s="246"/>
      <c r="D12" s="248">
        <v>-414902448034</v>
      </c>
      <c r="E12" s="249">
        <v>-364923049851</v>
      </c>
      <c r="F12" s="41" t="s">
        <v>89</v>
      </c>
      <c r="G12" s="42" t="s">
        <v>77</v>
      </c>
      <c r="H12" s="43"/>
      <c r="I12" s="69"/>
    </row>
    <row r="13" spans="1:9" ht="27" customHeight="1">
      <c r="A13" s="244" t="s">
        <v>287</v>
      </c>
      <c r="B13" s="245" t="s">
        <v>78</v>
      </c>
      <c r="C13" s="246"/>
      <c r="D13" s="247">
        <v>-193982979084</v>
      </c>
      <c r="E13" s="242">
        <v>-138586171927</v>
      </c>
      <c r="F13" s="41" t="s">
        <v>90</v>
      </c>
      <c r="G13" s="42" t="s">
        <v>78</v>
      </c>
      <c r="H13" s="43"/>
      <c r="I13" s="69"/>
    </row>
    <row r="14" spans="1:9" ht="27" customHeight="1">
      <c r="A14" s="244" t="s">
        <v>288</v>
      </c>
      <c r="B14" s="245" t="s">
        <v>79</v>
      </c>
      <c r="C14" s="246"/>
      <c r="D14" s="248">
        <v>-24804439165</v>
      </c>
      <c r="E14" s="249">
        <v>-23698560539</v>
      </c>
      <c r="F14" s="41" t="s">
        <v>91</v>
      </c>
      <c r="G14" s="42" t="s">
        <v>79</v>
      </c>
      <c r="H14" s="43"/>
      <c r="I14" s="69"/>
    </row>
    <row r="15" spans="1:9" ht="27" customHeight="1">
      <c r="A15" s="244" t="s">
        <v>289</v>
      </c>
      <c r="B15" s="245" t="s">
        <v>80</v>
      </c>
      <c r="C15" s="246"/>
      <c r="D15" s="248">
        <v>-4182952364</v>
      </c>
      <c r="E15" s="249">
        <v>-2075500000</v>
      </c>
      <c r="F15" s="41" t="s">
        <v>92</v>
      </c>
      <c r="G15" s="42" t="s">
        <v>80</v>
      </c>
      <c r="H15" s="43"/>
      <c r="I15" s="35"/>
    </row>
    <row r="16" spans="1:9" ht="27" customHeight="1">
      <c r="A16" s="244" t="s">
        <v>290</v>
      </c>
      <c r="B16" s="245" t="s">
        <v>81</v>
      </c>
      <c r="C16" s="246"/>
      <c r="D16" s="248">
        <v>4062663222</v>
      </c>
      <c r="E16" s="249">
        <v>3377938422</v>
      </c>
      <c r="F16" s="41" t="s">
        <v>93</v>
      </c>
      <c r="G16" s="42" t="s">
        <v>81</v>
      </c>
      <c r="H16" s="43"/>
      <c r="I16" s="35"/>
    </row>
    <row r="17" spans="1:9" ht="27" customHeight="1">
      <c r="A17" s="244" t="s">
        <v>291</v>
      </c>
      <c r="B17" s="245" t="s">
        <v>82</v>
      </c>
      <c r="C17" s="246"/>
      <c r="D17" s="248">
        <v>-43414909911</v>
      </c>
      <c r="E17" s="249">
        <f>-40659340095-2701495</f>
        <v>-40662041590</v>
      </c>
      <c r="F17" s="41" t="s">
        <v>94</v>
      </c>
      <c r="G17" s="42" t="s">
        <v>82</v>
      </c>
      <c r="H17" s="43"/>
      <c r="I17" s="82"/>
    </row>
    <row r="18" spans="1:9" ht="27" customHeight="1">
      <c r="A18" s="250" t="s">
        <v>292</v>
      </c>
      <c r="B18" s="251">
        <v>20</v>
      </c>
      <c r="C18" s="251"/>
      <c r="D18" s="252">
        <f>SUM(D11:D17)</f>
        <v>-8066601258</v>
      </c>
      <c r="E18" s="243">
        <f>SUM(E11:E17)</f>
        <v>-112428890909</v>
      </c>
      <c r="F18" s="16" t="s">
        <v>96</v>
      </c>
      <c r="G18" s="18">
        <v>20</v>
      </c>
      <c r="H18" s="18"/>
      <c r="I18" s="83"/>
    </row>
    <row r="19" spans="1:9" ht="27" customHeight="1">
      <c r="A19" s="253" t="s">
        <v>293</v>
      </c>
      <c r="B19" s="246"/>
      <c r="C19" s="246"/>
      <c r="D19" s="247"/>
      <c r="E19" s="242"/>
      <c r="F19" s="11" t="s">
        <v>4</v>
      </c>
      <c r="G19" s="43"/>
      <c r="H19" s="43"/>
      <c r="I19" s="35"/>
    </row>
    <row r="20" spans="1:9" ht="23.25" customHeight="1">
      <c r="A20" s="244" t="s">
        <v>294</v>
      </c>
      <c r="B20" s="246"/>
      <c r="C20" s="246"/>
      <c r="D20" s="247"/>
      <c r="E20" s="242"/>
      <c r="F20" s="44" t="s">
        <v>112</v>
      </c>
      <c r="G20" s="45"/>
      <c r="H20" s="45"/>
      <c r="I20" s="35"/>
    </row>
    <row r="21" spans="1:9" ht="23.25" customHeight="1">
      <c r="A21" s="244" t="s">
        <v>295</v>
      </c>
      <c r="B21" s="246">
        <v>21</v>
      </c>
      <c r="C21" s="246"/>
      <c r="D21" s="247">
        <v>-4843069199</v>
      </c>
      <c r="E21" s="242">
        <v>-13157271745</v>
      </c>
      <c r="F21" s="40" t="s">
        <v>113</v>
      </c>
      <c r="G21" s="46">
        <v>21</v>
      </c>
      <c r="H21" s="46"/>
      <c r="I21" s="35"/>
    </row>
    <row r="22" spans="1:9" ht="24" customHeight="1">
      <c r="A22" s="244" t="s">
        <v>296</v>
      </c>
      <c r="B22" s="246"/>
      <c r="C22" s="246"/>
      <c r="D22" s="247"/>
      <c r="E22" s="242"/>
      <c r="F22" s="44" t="s">
        <v>110</v>
      </c>
      <c r="G22" s="45"/>
      <c r="H22" s="45"/>
      <c r="I22" s="35"/>
    </row>
    <row r="23" spans="1:9" ht="24" customHeight="1">
      <c r="A23" s="244" t="s">
        <v>297</v>
      </c>
      <c r="B23" s="246">
        <v>22</v>
      </c>
      <c r="C23" s="246"/>
      <c r="D23" s="247"/>
      <c r="E23" s="242"/>
      <c r="F23" s="40" t="s">
        <v>111</v>
      </c>
      <c r="G23" s="46">
        <v>22</v>
      </c>
      <c r="H23" s="46"/>
      <c r="I23" s="35"/>
    </row>
    <row r="24" spans="1:9" ht="18.75" customHeight="1">
      <c r="A24" s="244" t="s">
        <v>298</v>
      </c>
      <c r="B24" s="246"/>
      <c r="C24" s="246"/>
      <c r="D24" s="247"/>
      <c r="E24" s="242"/>
      <c r="F24" s="44" t="s">
        <v>114</v>
      </c>
      <c r="G24" s="45"/>
      <c r="H24" s="45"/>
      <c r="I24" s="35"/>
    </row>
    <row r="25" spans="1:9" ht="15.75" customHeight="1">
      <c r="A25" s="244" t="s">
        <v>299</v>
      </c>
      <c r="B25" s="246">
        <v>23</v>
      </c>
      <c r="C25" s="246"/>
      <c r="D25" s="247"/>
      <c r="E25" s="242"/>
      <c r="F25" s="40" t="s">
        <v>115</v>
      </c>
      <c r="G25" s="46">
        <v>23</v>
      </c>
      <c r="H25" s="46"/>
      <c r="I25" s="35"/>
    </row>
    <row r="26" spans="1:9" ht="23.25" customHeight="1">
      <c r="A26" s="244" t="s">
        <v>300</v>
      </c>
      <c r="B26" s="246"/>
      <c r="C26" s="246"/>
      <c r="D26" s="247"/>
      <c r="E26" s="242"/>
      <c r="F26" s="44" t="s">
        <v>83</v>
      </c>
      <c r="G26" s="45"/>
      <c r="H26" s="45"/>
      <c r="I26" s="35"/>
    </row>
    <row r="27" spans="1:9" ht="20.25" customHeight="1">
      <c r="A27" s="244" t="s">
        <v>301</v>
      </c>
      <c r="B27" s="246">
        <v>24</v>
      </c>
      <c r="C27" s="246"/>
      <c r="D27" s="247"/>
      <c r="E27" s="242"/>
      <c r="F27" s="40" t="s">
        <v>84</v>
      </c>
      <c r="G27" s="46">
        <v>24</v>
      </c>
      <c r="H27" s="46"/>
      <c r="I27" s="35"/>
    </row>
    <row r="28" spans="1:9" ht="27" customHeight="1">
      <c r="A28" s="244" t="s">
        <v>302</v>
      </c>
      <c r="B28" s="246">
        <v>25</v>
      </c>
      <c r="C28" s="246"/>
      <c r="D28" s="247"/>
      <c r="E28" s="242"/>
      <c r="F28" s="41" t="s">
        <v>97</v>
      </c>
      <c r="G28" s="46">
        <v>25</v>
      </c>
      <c r="H28" s="46"/>
      <c r="I28" s="35"/>
    </row>
    <row r="29" spans="1:9" ht="27" customHeight="1">
      <c r="A29" s="244" t="s">
        <v>303</v>
      </c>
      <c r="B29" s="246">
        <v>26</v>
      </c>
      <c r="C29" s="246"/>
      <c r="D29" s="247">
        <v>2000000000</v>
      </c>
      <c r="E29" s="242"/>
      <c r="F29" s="40" t="s">
        <v>98</v>
      </c>
      <c r="G29" s="46">
        <v>26</v>
      </c>
      <c r="H29" s="46"/>
      <c r="I29" s="35"/>
    </row>
    <row r="30" spans="1:9" ht="39" customHeight="1">
      <c r="A30" s="254" t="s">
        <v>304</v>
      </c>
      <c r="B30" s="246">
        <v>27</v>
      </c>
      <c r="C30" s="246"/>
      <c r="D30" s="247">
        <v>478218258</v>
      </c>
      <c r="E30" s="242">
        <v>270411675</v>
      </c>
      <c r="F30" s="47" t="s">
        <v>117</v>
      </c>
      <c r="G30" s="43">
        <v>27</v>
      </c>
      <c r="H30" s="43"/>
      <c r="I30" s="35"/>
    </row>
    <row r="31" spans="1:9" ht="27" customHeight="1">
      <c r="A31" s="253" t="s">
        <v>305</v>
      </c>
      <c r="B31" s="251">
        <v>30</v>
      </c>
      <c r="C31" s="251"/>
      <c r="D31" s="252">
        <f>SUM(D21:D30)</f>
        <v>-2364850941</v>
      </c>
      <c r="E31" s="243">
        <f>SUM(E21:E30)</f>
        <v>-12886860070</v>
      </c>
      <c r="F31" s="11" t="s">
        <v>118</v>
      </c>
      <c r="G31" s="18">
        <v>30</v>
      </c>
      <c r="H31" s="18"/>
      <c r="I31" s="51"/>
    </row>
    <row r="32" spans="1:9" ht="27" customHeight="1">
      <c r="A32" s="253" t="s">
        <v>306</v>
      </c>
      <c r="B32" s="255"/>
      <c r="C32" s="255"/>
      <c r="D32" s="252"/>
      <c r="E32" s="243"/>
      <c r="F32" s="11" t="s">
        <v>6</v>
      </c>
      <c r="G32" s="17"/>
      <c r="H32" s="17"/>
      <c r="I32" s="35"/>
    </row>
    <row r="33" spans="1:9" ht="23.25" customHeight="1">
      <c r="A33" s="244" t="s">
        <v>307</v>
      </c>
      <c r="B33" s="246"/>
      <c r="C33" s="246"/>
      <c r="D33" s="247"/>
      <c r="E33" s="242"/>
      <c r="F33" s="44" t="s">
        <v>107</v>
      </c>
      <c r="G33" s="45"/>
      <c r="H33" s="45"/>
      <c r="I33" s="35"/>
    </row>
    <row r="34" spans="1:9" ht="19.5" customHeight="1">
      <c r="A34" s="244" t="s">
        <v>308</v>
      </c>
      <c r="B34" s="246">
        <v>31</v>
      </c>
      <c r="C34" s="246"/>
      <c r="D34" s="247"/>
      <c r="E34" s="242"/>
      <c r="F34" s="40" t="s">
        <v>108</v>
      </c>
      <c r="G34" s="46">
        <v>31</v>
      </c>
      <c r="H34" s="46"/>
      <c r="I34" s="35"/>
    </row>
    <row r="35" spans="1:9" ht="23.25" customHeight="1">
      <c r="A35" s="244" t="s">
        <v>309</v>
      </c>
      <c r="B35" s="246"/>
      <c r="C35" s="246"/>
      <c r="D35" s="247"/>
      <c r="E35" s="242"/>
      <c r="F35" s="44" t="s">
        <v>106</v>
      </c>
      <c r="G35" s="45"/>
      <c r="H35" s="45"/>
      <c r="I35" s="35"/>
    </row>
    <row r="36" spans="1:9" ht="21" customHeight="1">
      <c r="A36" s="244" t="s">
        <v>310</v>
      </c>
      <c r="B36" s="246">
        <v>32</v>
      </c>
      <c r="C36" s="246"/>
      <c r="D36" s="247"/>
      <c r="E36" s="242"/>
      <c r="F36" s="40" t="s">
        <v>119</v>
      </c>
      <c r="G36" s="46">
        <v>32</v>
      </c>
      <c r="H36" s="46"/>
      <c r="I36" s="35"/>
    </row>
    <row r="37" spans="1:9" ht="27" customHeight="1">
      <c r="A37" s="244" t="s">
        <v>311</v>
      </c>
      <c r="B37" s="246">
        <v>33</v>
      </c>
      <c r="C37" s="246"/>
      <c r="D37" s="247">
        <v>532197348072</v>
      </c>
      <c r="E37" s="242">
        <v>422643948653</v>
      </c>
      <c r="F37" s="41" t="s">
        <v>99</v>
      </c>
      <c r="G37" s="43">
        <v>33</v>
      </c>
      <c r="H37" s="43"/>
      <c r="I37" s="35"/>
    </row>
    <row r="38" spans="1:9" ht="27" customHeight="1">
      <c r="A38" s="244" t="s">
        <v>312</v>
      </c>
      <c r="B38" s="246">
        <v>34</v>
      </c>
      <c r="C38" s="246"/>
      <c r="D38" s="247">
        <v>-527528720394</v>
      </c>
      <c r="E38" s="242">
        <v>-311854923563</v>
      </c>
      <c r="F38" s="41" t="s">
        <v>100</v>
      </c>
      <c r="G38" s="43">
        <v>34</v>
      </c>
      <c r="H38" s="43"/>
      <c r="I38" s="35"/>
    </row>
    <row r="39" spans="1:9" ht="27" customHeight="1">
      <c r="A39" s="244" t="s">
        <v>313</v>
      </c>
      <c r="B39" s="246">
        <v>35</v>
      </c>
      <c r="C39" s="246"/>
      <c r="D39" s="247">
        <v>-6887428836</v>
      </c>
      <c r="E39" s="242">
        <v>-7340043728</v>
      </c>
      <c r="F39" s="41" t="s">
        <v>101</v>
      </c>
      <c r="G39" s="43">
        <v>35</v>
      </c>
      <c r="H39" s="43"/>
      <c r="I39" s="35"/>
    </row>
    <row r="40" spans="1:9" ht="27" customHeight="1">
      <c r="A40" s="244" t="s">
        <v>314</v>
      </c>
      <c r="B40" s="246">
        <v>36</v>
      </c>
      <c r="C40" s="246"/>
      <c r="D40" s="247"/>
      <c r="E40" s="242"/>
      <c r="F40" s="41" t="s">
        <v>102</v>
      </c>
      <c r="G40" s="43">
        <v>36</v>
      </c>
      <c r="H40" s="43"/>
      <c r="I40" s="35"/>
    </row>
    <row r="41" spans="1:9" ht="27" customHeight="1">
      <c r="A41" s="250" t="s">
        <v>315</v>
      </c>
      <c r="B41" s="251">
        <v>40</v>
      </c>
      <c r="C41" s="251"/>
      <c r="D41" s="252">
        <f>SUM(D33:D40)</f>
        <v>-2218801158</v>
      </c>
      <c r="E41" s="243">
        <f>SUM(E33:E40)</f>
        <v>103448981362</v>
      </c>
      <c r="F41" s="16" t="s">
        <v>5</v>
      </c>
      <c r="G41" s="18">
        <v>40</v>
      </c>
      <c r="H41" s="18"/>
      <c r="I41" s="51"/>
    </row>
    <row r="42" spans="1:9" ht="27" customHeight="1">
      <c r="A42" s="253" t="s">
        <v>316</v>
      </c>
      <c r="B42" s="255">
        <v>50</v>
      </c>
      <c r="C42" s="255"/>
      <c r="D42" s="252">
        <f>D41+D31+D18</f>
        <v>-12650253357</v>
      </c>
      <c r="E42" s="243">
        <f>E41+E31+E18</f>
        <v>-21866769617</v>
      </c>
      <c r="F42" s="11" t="s">
        <v>103</v>
      </c>
      <c r="G42" s="17">
        <v>50</v>
      </c>
      <c r="H42" s="17"/>
      <c r="I42" s="51"/>
    </row>
    <row r="43" spans="1:9" ht="27" customHeight="1">
      <c r="A43" s="253" t="s">
        <v>317</v>
      </c>
      <c r="B43" s="255">
        <v>60</v>
      </c>
      <c r="C43" s="255"/>
      <c r="D43" s="252">
        <v>41487162774</v>
      </c>
      <c r="E43" s="243">
        <v>24504551389</v>
      </c>
      <c r="F43" s="11" t="s">
        <v>104</v>
      </c>
      <c r="G43" s="17">
        <v>60</v>
      </c>
      <c r="H43" s="17"/>
      <c r="I43" s="51"/>
    </row>
    <row r="44" spans="1:9" s="8" customFormat="1" ht="21.75" customHeight="1">
      <c r="A44" s="244" t="s">
        <v>318</v>
      </c>
      <c r="B44" s="246">
        <v>61</v>
      </c>
      <c r="C44" s="246"/>
      <c r="D44" s="247">
        <v>70738799</v>
      </c>
      <c r="E44" s="242">
        <v>-68425</v>
      </c>
      <c r="F44" s="20" t="s">
        <v>135</v>
      </c>
      <c r="G44" s="45"/>
      <c r="H44" s="45"/>
      <c r="I44" s="52"/>
    </row>
    <row r="45" spans="1:9" s="8" customFormat="1" ht="16.5" customHeight="1">
      <c r="A45" s="244" t="s">
        <v>319</v>
      </c>
      <c r="B45" s="246"/>
      <c r="C45" s="246"/>
      <c r="D45" s="247"/>
      <c r="E45" s="242"/>
      <c r="F45" s="40" t="s">
        <v>105</v>
      </c>
      <c r="G45" s="46">
        <v>61</v>
      </c>
      <c r="H45" s="46"/>
      <c r="I45" s="52"/>
    </row>
    <row r="46" spans="1:9" ht="27" customHeight="1">
      <c r="A46" s="186" t="s">
        <v>320</v>
      </c>
      <c r="B46" s="182">
        <v>70</v>
      </c>
      <c r="C46" s="183" t="s">
        <v>85</v>
      </c>
      <c r="D46" s="184">
        <f>D42+D43+D45+D44</f>
        <v>28907648216</v>
      </c>
      <c r="E46" s="234">
        <f>E42+E43+E45+E44</f>
        <v>2637713347</v>
      </c>
      <c r="F46" s="12" t="s">
        <v>122</v>
      </c>
      <c r="G46" s="19">
        <v>70</v>
      </c>
      <c r="H46" s="48" t="s">
        <v>85</v>
      </c>
    </row>
    <row r="47" spans="1:9" ht="24" customHeight="1">
      <c r="A47" s="153"/>
      <c r="B47" s="153"/>
      <c r="C47" s="154"/>
      <c r="D47" s="154" t="s">
        <v>638</v>
      </c>
      <c r="E47" s="107"/>
      <c r="F47" s="8"/>
      <c r="G47" s="3"/>
      <c r="H47" s="3"/>
    </row>
    <row r="48" spans="1:9" s="34" customFormat="1" ht="23.25" customHeight="1">
      <c r="A48" s="221" t="s">
        <v>247</v>
      </c>
      <c r="B48" s="217"/>
      <c r="C48" s="217"/>
      <c r="D48" s="222" t="s">
        <v>248</v>
      </c>
      <c r="E48" s="217"/>
      <c r="F48" s="223" t="s">
        <v>87</v>
      </c>
      <c r="G48" s="224"/>
      <c r="H48" s="224"/>
      <c r="I48" s="225"/>
    </row>
    <row r="49" spans="1:8" ht="15" customHeight="1">
      <c r="A49" s="107"/>
      <c r="B49" s="107"/>
      <c r="C49" s="107"/>
      <c r="D49" s="107"/>
      <c r="E49" s="107"/>
      <c r="F49" s="4"/>
      <c r="G49" s="2"/>
      <c r="H49" s="2"/>
    </row>
    <row r="50" spans="1:8" ht="15" customHeight="1">
      <c r="A50" s="107"/>
      <c r="B50" s="107"/>
      <c r="C50" s="107" t="s">
        <v>31</v>
      </c>
      <c r="D50" s="107"/>
      <c r="E50" s="155"/>
      <c r="F50" s="4"/>
      <c r="G50" s="2"/>
      <c r="H50" s="2"/>
    </row>
    <row r="51" spans="1:8" ht="15" customHeight="1">
      <c r="A51" s="107"/>
      <c r="B51" s="107"/>
      <c r="C51" s="107"/>
      <c r="D51" s="107"/>
      <c r="E51" s="155"/>
      <c r="F51" s="4"/>
      <c r="G51" s="2"/>
      <c r="H51" s="2"/>
    </row>
    <row r="52" spans="1:8" ht="15" customHeight="1">
      <c r="A52" s="107"/>
      <c r="B52" s="107"/>
      <c r="C52" s="107"/>
      <c r="D52" s="107"/>
      <c r="E52" s="107"/>
      <c r="F52" s="4" t="s">
        <v>86</v>
      </c>
      <c r="G52" s="8"/>
      <c r="H52" s="8"/>
    </row>
    <row r="53" spans="1:8" ht="15" customHeight="1">
      <c r="A53" s="107"/>
      <c r="B53" s="107"/>
      <c r="C53" s="107"/>
      <c r="D53" s="107"/>
      <c r="E53" s="107"/>
    </row>
    <row r="54" spans="1:8" ht="18.75">
      <c r="A54" s="187" t="s">
        <v>249</v>
      </c>
      <c r="B54" s="188"/>
      <c r="C54" s="156"/>
      <c r="D54" s="157"/>
      <c r="E54" s="158"/>
    </row>
    <row r="68" ht="20.25" customHeight="1"/>
    <row r="69" ht="21" customHeight="1"/>
    <row r="70" ht="28.5" customHeight="1"/>
    <row r="71" ht="21" customHeight="1"/>
    <row r="72" ht="21" customHeight="1"/>
    <row r="73" ht="21.75" customHeight="1"/>
    <row r="74" ht="23.25" customHeight="1"/>
    <row r="75" ht="18.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93" ht="17.25" customHeight="1"/>
    <row r="94" ht="25.5" customHeight="1"/>
    <row r="95" ht="25.5" customHeight="1"/>
    <row r="96" ht="39.75" customHeight="1"/>
    <row r="97" ht="22.5" customHeight="1"/>
    <row r="98" ht="22.5" customHeight="1"/>
    <row r="103" ht="24.75" customHeight="1"/>
    <row r="104" ht="24.75" customHeight="1"/>
    <row r="105" ht="24.75" customHeight="1"/>
    <row r="106" ht="24.75" customHeight="1"/>
    <row r="107" ht="24.75" customHeight="1"/>
    <row r="108" ht="24.75" customHeight="1"/>
    <row r="109" ht="24.75" customHeight="1"/>
    <row r="110" ht="21.75" customHeight="1"/>
    <row r="111" ht="18.75" customHeight="1"/>
    <row r="112" ht="28.5" customHeight="1"/>
    <row r="113" ht="24.75" customHeight="1"/>
    <row r="114" ht="25.5" customHeight="1"/>
    <row r="140" ht="8.25" customHeight="1"/>
    <row r="141" ht="27" customHeight="1"/>
    <row r="145" ht="31.5"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5.5" customHeight="1"/>
    <row r="162" ht="18" customHeight="1"/>
    <row r="163" ht="22.5" customHeight="1"/>
    <row r="164" ht="22.5" customHeight="1"/>
    <row r="165" ht="21" customHeight="1"/>
    <row r="166" ht="21" customHeight="1"/>
    <row r="167" ht="19.5" customHeight="1"/>
    <row r="168" ht="19.5" customHeight="1"/>
    <row r="169" ht="26.25" customHeight="1"/>
    <row r="170" ht="26.25" customHeight="1"/>
    <row r="171" ht="42.75" customHeight="1"/>
    <row r="172" ht="25.5" customHeight="1"/>
    <row r="173" ht="25.5" customHeight="1"/>
    <row r="174" ht="24.75" customHeight="1"/>
    <row r="175" ht="24"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4.75" customHeight="1"/>
    <row r="186" ht="22.5" customHeight="1"/>
    <row r="187" ht="25.5" customHeight="1"/>
    <row r="188" ht="23.25" customHeight="1"/>
    <row r="189" ht="23.25" customHeight="1"/>
    <row r="191" ht="27" customHeight="1"/>
  </sheetData>
  <mergeCells count="13">
    <mergeCell ref="A4:E4"/>
    <mergeCell ref="A5:E5"/>
    <mergeCell ref="A6:E6"/>
    <mergeCell ref="D8:E8"/>
    <mergeCell ref="A8:A9"/>
    <mergeCell ref="B8:B9"/>
    <mergeCell ref="C8:C9"/>
    <mergeCell ref="F4:H4"/>
    <mergeCell ref="F5:H5"/>
    <mergeCell ref="F6:H6"/>
    <mergeCell ref="F8:F9"/>
    <mergeCell ref="G8:G9"/>
    <mergeCell ref="H8:H9"/>
  </mergeCells>
  <phoneticPr fontId="0" type="noConversion"/>
  <pageMargins left="0.72" right="0.19" top="0.45" bottom="0.2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E389"/>
  <sheetViews>
    <sheetView topLeftCell="A320" workbookViewId="0">
      <selection activeCell="B98" sqref="B98"/>
    </sheetView>
  </sheetViews>
  <sheetFormatPr defaultRowHeight="20.25" customHeight="1"/>
  <cols>
    <col min="1" max="1" width="52.625" style="2" customWidth="1"/>
    <col min="2" max="2" width="17.375" style="2" customWidth="1"/>
    <col min="3" max="3" width="17.625" style="2" customWidth="1"/>
    <col min="4" max="4" width="19.375" style="2" customWidth="1"/>
    <col min="5" max="5" width="19.25" style="2" customWidth="1"/>
    <col min="6" max="16384" width="9" style="2"/>
  </cols>
  <sheetData>
    <row r="1" spans="1:3" ht="21.75" customHeight="1">
      <c r="A1" s="194" t="s">
        <v>324</v>
      </c>
      <c r="B1" s="195" t="s">
        <v>332</v>
      </c>
      <c r="C1" s="155"/>
    </row>
    <row r="2" spans="1:3" ht="19.5" customHeight="1">
      <c r="A2" s="171" t="s">
        <v>326</v>
      </c>
      <c r="B2" s="113" t="s">
        <v>333</v>
      </c>
      <c r="C2" s="107"/>
    </row>
    <row r="3" spans="1:3" ht="20.25" customHeight="1">
      <c r="A3" s="107"/>
      <c r="B3" s="113" t="s">
        <v>334</v>
      </c>
      <c r="C3" s="107"/>
    </row>
    <row r="4" spans="1:3" ht="36.75" customHeight="1">
      <c r="A4" s="314" t="s">
        <v>335</v>
      </c>
      <c r="B4" s="314"/>
      <c r="C4" s="314"/>
    </row>
    <row r="5" spans="1:3" ht="23.25" customHeight="1">
      <c r="A5" s="315" t="s">
        <v>644</v>
      </c>
      <c r="B5" s="315"/>
      <c r="C5" s="315"/>
    </row>
    <row r="6" spans="1:3" s="24" customFormat="1" ht="35.25" customHeight="1">
      <c r="A6" s="195" t="s">
        <v>336</v>
      </c>
      <c r="B6" s="196"/>
      <c r="C6" s="196"/>
    </row>
    <row r="7" spans="1:3" s="24" customFormat="1" ht="23.25" customHeight="1">
      <c r="A7" s="196" t="s">
        <v>337</v>
      </c>
      <c r="B7" s="196"/>
      <c r="C7" s="196"/>
    </row>
    <row r="8" spans="1:3" s="24" customFormat="1" ht="23.25" customHeight="1">
      <c r="A8" s="196" t="s">
        <v>338</v>
      </c>
      <c r="B8" s="196"/>
      <c r="C8" s="196"/>
    </row>
    <row r="9" spans="1:3" s="24" customFormat="1" ht="118.5" customHeight="1">
      <c r="A9" s="313" t="s">
        <v>632</v>
      </c>
      <c r="B9" s="313"/>
      <c r="C9" s="313"/>
    </row>
    <row r="10" spans="1:3" s="24" customFormat="1" ht="31.5" customHeight="1">
      <c r="A10" s="316" t="s">
        <v>339</v>
      </c>
      <c r="B10" s="316"/>
      <c r="C10" s="316"/>
    </row>
    <row r="11" spans="1:3" s="24" customFormat="1" ht="31.5" customHeight="1">
      <c r="A11" s="195" t="s">
        <v>340</v>
      </c>
      <c r="B11" s="196"/>
      <c r="C11" s="196"/>
    </row>
    <row r="12" spans="1:3" s="24" customFormat="1" ht="37.5" customHeight="1">
      <c r="A12" s="196" t="s">
        <v>341</v>
      </c>
      <c r="B12" s="196"/>
      <c r="C12" s="196"/>
    </row>
    <row r="13" spans="1:3" s="24" customFormat="1" ht="37.5" customHeight="1">
      <c r="A13" s="196" t="s">
        <v>342</v>
      </c>
      <c r="B13" s="196"/>
      <c r="C13" s="196"/>
    </row>
    <row r="14" spans="1:3" s="24" customFormat="1" ht="14.25" customHeight="1">
      <c r="A14" s="196"/>
      <c r="B14" s="196"/>
      <c r="C14" s="196"/>
    </row>
    <row r="15" spans="1:3" s="24" customFormat="1" ht="26.25" customHeight="1">
      <c r="A15" s="195" t="s">
        <v>343</v>
      </c>
      <c r="B15" s="196"/>
      <c r="C15" s="196"/>
    </row>
    <row r="16" spans="1:3" s="24" customFormat="1" ht="30" customHeight="1">
      <c r="A16" s="196" t="s">
        <v>344</v>
      </c>
      <c r="B16" s="196"/>
      <c r="C16" s="196"/>
    </row>
    <row r="17" spans="1:3" s="24" customFormat="1" ht="55.5" customHeight="1">
      <c r="A17" s="316" t="s">
        <v>345</v>
      </c>
      <c r="B17" s="316"/>
      <c r="C17" s="316"/>
    </row>
    <row r="18" spans="1:3" s="24" customFormat="1" ht="36" customHeight="1">
      <c r="A18" s="196" t="s">
        <v>346</v>
      </c>
      <c r="B18" s="196"/>
      <c r="C18" s="196"/>
    </row>
    <row r="19" spans="1:3" s="24" customFormat="1" ht="21.75" customHeight="1">
      <c r="A19" s="195" t="s">
        <v>347</v>
      </c>
      <c r="B19" s="196"/>
      <c r="C19" s="196"/>
    </row>
    <row r="20" spans="1:3" s="24" customFormat="1" ht="22.5" customHeight="1">
      <c r="A20" s="196" t="s">
        <v>348</v>
      </c>
      <c r="B20" s="196"/>
      <c r="C20" s="196"/>
    </row>
    <row r="21" spans="1:3" s="24" customFormat="1" ht="182.25" customHeight="1">
      <c r="A21" s="312" t="s">
        <v>349</v>
      </c>
      <c r="B21" s="312"/>
      <c r="C21" s="312"/>
    </row>
    <row r="22" spans="1:3" s="24" customFormat="1" ht="102" customHeight="1">
      <c r="A22" s="312" t="s">
        <v>350</v>
      </c>
      <c r="B22" s="312"/>
      <c r="C22" s="312"/>
    </row>
    <row r="23" spans="1:3" s="24" customFormat="1" ht="33.75" customHeight="1">
      <c r="A23" s="196" t="s">
        <v>351</v>
      </c>
      <c r="B23" s="196"/>
      <c r="C23" s="196"/>
    </row>
    <row r="24" spans="1:3" s="24" customFormat="1" ht="122.25" customHeight="1">
      <c r="A24" s="312" t="s">
        <v>352</v>
      </c>
      <c r="B24" s="312"/>
      <c r="C24" s="312"/>
    </row>
    <row r="25" spans="1:3" s="24" customFormat="1" ht="28.5" customHeight="1">
      <c r="A25" s="311" t="s">
        <v>353</v>
      </c>
      <c r="B25" s="311"/>
      <c r="C25" s="311"/>
    </row>
    <row r="26" spans="1:3" s="24" customFormat="1" ht="28.5" customHeight="1">
      <c r="A26" s="197" t="s">
        <v>354</v>
      </c>
      <c r="B26" s="196"/>
      <c r="C26" s="196"/>
    </row>
    <row r="27" spans="1:3" s="27" customFormat="1" ht="94.5" customHeight="1">
      <c r="A27" s="312" t="s">
        <v>355</v>
      </c>
      <c r="B27" s="312"/>
      <c r="C27" s="312"/>
    </row>
    <row r="28" spans="1:3" s="27" customFormat="1" ht="43.5" customHeight="1">
      <c r="A28" s="196" t="s">
        <v>356</v>
      </c>
      <c r="B28" s="196"/>
      <c r="C28" s="196"/>
    </row>
    <row r="29" spans="1:3" s="27" customFormat="1" ht="47.25" customHeight="1">
      <c r="A29" s="311" t="s">
        <v>357</v>
      </c>
      <c r="B29" s="311"/>
      <c r="C29" s="311"/>
    </row>
    <row r="30" spans="1:3" s="27" customFormat="1" ht="39.75" customHeight="1">
      <c r="A30" s="311" t="s">
        <v>358</v>
      </c>
      <c r="B30" s="311"/>
      <c r="C30" s="311"/>
    </row>
    <row r="31" spans="1:3" s="27" customFormat="1" ht="30.75" customHeight="1">
      <c r="A31" s="319" t="s">
        <v>359</v>
      </c>
      <c r="B31" s="319"/>
      <c r="C31" s="319"/>
    </row>
    <row r="32" spans="1:3" s="27" customFormat="1" ht="32.25" customHeight="1">
      <c r="A32" s="198" t="s">
        <v>360</v>
      </c>
      <c r="B32" s="199"/>
      <c r="C32" s="199"/>
    </row>
    <row r="33" spans="1:3" s="27" customFormat="1" ht="23.25" customHeight="1">
      <c r="A33" s="198" t="s">
        <v>361</v>
      </c>
      <c r="B33" s="199"/>
      <c r="C33" s="199"/>
    </row>
    <row r="34" spans="1:3" s="27" customFormat="1" ht="23.25" customHeight="1">
      <c r="A34" s="311" t="s">
        <v>362</v>
      </c>
      <c r="B34" s="311"/>
      <c r="C34" s="311"/>
    </row>
    <row r="35" spans="1:3" s="27" customFormat="1" ht="101.25" customHeight="1">
      <c r="A35" s="312" t="s">
        <v>363</v>
      </c>
      <c r="B35" s="312"/>
      <c r="C35" s="312"/>
    </row>
    <row r="36" spans="1:3" s="27" customFormat="1" ht="22.5" customHeight="1">
      <c r="A36" s="197" t="s">
        <v>364</v>
      </c>
      <c r="B36" s="196"/>
      <c r="C36" s="196"/>
    </row>
    <row r="37" spans="1:3" s="27" customFormat="1" ht="22.5" customHeight="1">
      <c r="A37" s="197" t="s">
        <v>365</v>
      </c>
      <c r="B37" s="196"/>
      <c r="C37" s="196"/>
    </row>
    <row r="38" spans="1:3" s="27" customFormat="1" ht="22.5" customHeight="1">
      <c r="A38" s="197" t="s">
        <v>366</v>
      </c>
      <c r="B38" s="196"/>
      <c r="C38" s="196"/>
    </row>
    <row r="39" spans="1:3" s="27" customFormat="1" ht="33" customHeight="1">
      <c r="A39" s="196" t="s">
        <v>367</v>
      </c>
      <c r="B39" s="196"/>
      <c r="C39" s="196"/>
    </row>
    <row r="40" spans="1:3" s="27" customFormat="1" ht="135" customHeight="1">
      <c r="A40" s="312" t="s">
        <v>368</v>
      </c>
      <c r="B40" s="312"/>
      <c r="C40" s="312"/>
    </row>
    <row r="41" spans="1:3" s="27" customFormat="1" ht="162" customHeight="1">
      <c r="A41" s="312" t="s">
        <v>369</v>
      </c>
      <c r="B41" s="312"/>
      <c r="C41" s="312"/>
    </row>
    <row r="42" spans="1:3" s="27" customFormat="1" ht="33" customHeight="1">
      <c r="A42" s="196" t="s">
        <v>370</v>
      </c>
      <c r="B42" s="196"/>
      <c r="C42" s="196"/>
    </row>
    <row r="43" spans="1:3" s="27" customFormat="1" ht="38.25" customHeight="1">
      <c r="A43" s="311" t="s">
        <v>371</v>
      </c>
      <c r="B43" s="311"/>
      <c r="C43" s="311"/>
    </row>
    <row r="44" spans="1:3" s="27" customFormat="1" ht="56.25" customHeight="1">
      <c r="A44" s="311" t="s">
        <v>372</v>
      </c>
      <c r="B44" s="311"/>
      <c r="C44" s="311"/>
    </row>
    <row r="45" spans="1:3" s="27" customFormat="1" ht="27" customHeight="1">
      <c r="A45" s="197" t="s">
        <v>373</v>
      </c>
      <c r="B45" s="196"/>
      <c r="C45" s="196"/>
    </row>
    <row r="46" spans="1:3" s="27" customFormat="1" ht="27" customHeight="1">
      <c r="A46" s="197" t="s">
        <v>374</v>
      </c>
      <c r="B46" s="196"/>
      <c r="C46" s="196"/>
    </row>
    <row r="47" spans="1:3" s="27" customFormat="1" ht="104.25" customHeight="1">
      <c r="A47" s="312" t="s">
        <v>375</v>
      </c>
      <c r="B47" s="312"/>
      <c r="C47" s="312"/>
    </row>
    <row r="48" spans="1:3" s="27" customFormat="1" ht="153" customHeight="1">
      <c r="A48" s="312" t="s">
        <v>376</v>
      </c>
      <c r="B48" s="312"/>
      <c r="C48" s="312"/>
    </row>
    <row r="49" spans="1:3" s="27" customFormat="1" ht="30" customHeight="1">
      <c r="A49" s="196" t="s">
        <v>377</v>
      </c>
      <c r="B49" s="200"/>
      <c r="C49" s="200"/>
    </row>
    <row r="50" spans="1:3" s="27" customFormat="1" ht="80.25" customHeight="1">
      <c r="A50" s="312" t="s">
        <v>378</v>
      </c>
      <c r="B50" s="312"/>
      <c r="C50" s="312"/>
    </row>
    <row r="51" spans="1:3" s="27" customFormat="1" ht="39.75" customHeight="1">
      <c r="A51" s="311" t="s">
        <v>379</v>
      </c>
      <c r="B51" s="311"/>
      <c r="C51" s="311"/>
    </row>
    <row r="52" spans="1:3" s="27" customFormat="1" ht="27.75" customHeight="1">
      <c r="A52" s="311" t="s">
        <v>380</v>
      </c>
      <c r="B52" s="311"/>
      <c r="C52" s="311"/>
    </row>
    <row r="53" spans="1:3" s="27" customFormat="1" ht="46.5" customHeight="1">
      <c r="A53" s="311" t="s">
        <v>381</v>
      </c>
      <c r="B53" s="311"/>
      <c r="C53" s="311"/>
    </row>
    <row r="54" spans="1:3" s="27" customFormat="1" ht="66" customHeight="1">
      <c r="A54" s="311" t="s">
        <v>382</v>
      </c>
      <c r="B54" s="311"/>
      <c r="C54" s="311"/>
    </row>
    <row r="55" spans="1:3" s="27" customFormat="1" ht="141" customHeight="1">
      <c r="A55" s="312" t="s">
        <v>383</v>
      </c>
      <c r="B55" s="312"/>
      <c r="C55" s="312"/>
    </row>
    <row r="56" spans="1:3" s="27" customFormat="1" ht="49.5" customHeight="1">
      <c r="A56" s="311" t="s">
        <v>384</v>
      </c>
      <c r="B56" s="311"/>
      <c r="C56" s="311"/>
    </row>
    <row r="57" spans="1:3" s="27" customFormat="1" ht="33" customHeight="1">
      <c r="A57" s="201" t="s">
        <v>385</v>
      </c>
      <c r="B57" s="199"/>
      <c r="C57" s="199"/>
    </row>
    <row r="58" spans="1:3" s="27" customFormat="1" ht="42" customHeight="1">
      <c r="A58" s="311" t="s">
        <v>386</v>
      </c>
      <c r="B58" s="311"/>
      <c r="C58" s="311"/>
    </row>
    <row r="59" spans="1:3" s="24" customFormat="1" ht="102.75" customHeight="1">
      <c r="A59" s="312" t="s">
        <v>387</v>
      </c>
      <c r="B59" s="312"/>
      <c r="C59" s="312"/>
    </row>
    <row r="60" spans="1:3" s="24" customFormat="1" ht="113.25" customHeight="1">
      <c r="A60" s="312" t="s">
        <v>388</v>
      </c>
      <c r="B60" s="312"/>
      <c r="C60" s="312"/>
    </row>
    <row r="61" spans="1:3" s="27" customFormat="1" ht="46.5" customHeight="1">
      <c r="A61" s="316" t="s">
        <v>389</v>
      </c>
      <c r="B61" s="316"/>
      <c r="C61" s="316"/>
    </row>
    <row r="62" spans="1:3" s="24" customFormat="1" ht="189.75" customHeight="1">
      <c r="A62" s="313" t="s">
        <v>390</v>
      </c>
      <c r="B62" s="313"/>
      <c r="C62" s="313"/>
    </row>
    <row r="63" spans="1:3" s="24" customFormat="1" ht="75" customHeight="1">
      <c r="A63" s="318" t="s">
        <v>391</v>
      </c>
      <c r="B63" s="318"/>
      <c r="C63" s="318"/>
    </row>
    <row r="64" spans="1:3" s="24" customFormat="1" ht="58.5" customHeight="1">
      <c r="A64" s="316" t="s">
        <v>392</v>
      </c>
      <c r="B64" s="316"/>
      <c r="C64" s="316"/>
    </row>
    <row r="65" spans="1:3" s="24" customFormat="1" ht="201" customHeight="1">
      <c r="A65" s="310" t="s">
        <v>393</v>
      </c>
      <c r="B65" s="310"/>
      <c r="C65" s="310"/>
    </row>
    <row r="66" spans="1:3" s="24" customFormat="1" ht="81.75" customHeight="1">
      <c r="A66" s="310" t="s">
        <v>394</v>
      </c>
      <c r="B66" s="310"/>
      <c r="C66" s="310"/>
    </row>
    <row r="67" spans="1:3" s="24" customFormat="1" ht="92.25" customHeight="1">
      <c r="A67" s="310" t="s">
        <v>395</v>
      </c>
      <c r="B67" s="310"/>
      <c r="C67" s="310"/>
    </row>
    <row r="68" spans="1:3" s="27" customFormat="1" ht="26.25" customHeight="1">
      <c r="A68" s="201" t="s">
        <v>396</v>
      </c>
      <c r="B68" s="201"/>
      <c r="C68" s="201"/>
    </row>
    <row r="69" spans="1:3" s="27" customFormat="1" ht="26.25" customHeight="1">
      <c r="A69" s="201" t="s">
        <v>397</v>
      </c>
      <c r="B69" s="201"/>
      <c r="C69" s="201"/>
    </row>
    <row r="70" spans="1:3" s="24" customFormat="1" ht="41.25" customHeight="1">
      <c r="A70" s="202" t="s">
        <v>398</v>
      </c>
      <c r="B70" s="199"/>
      <c r="C70" s="199"/>
    </row>
    <row r="71" spans="1:3" s="24" customFormat="1" ht="26.25" customHeight="1">
      <c r="A71" s="196" t="s">
        <v>399</v>
      </c>
      <c r="B71" s="203" t="s">
        <v>400</v>
      </c>
      <c r="C71" s="203" t="s">
        <v>401</v>
      </c>
    </row>
    <row r="72" spans="1:3" s="22" customFormat="1" ht="29.25" customHeight="1">
      <c r="A72" s="197" t="s">
        <v>402</v>
      </c>
      <c r="B72" s="204">
        <v>664810437</v>
      </c>
      <c r="C72" s="204">
        <v>150923369</v>
      </c>
    </row>
    <row r="73" spans="1:3" s="24" customFormat="1" ht="33.75" customHeight="1">
      <c r="A73" s="197" t="s">
        <v>403</v>
      </c>
      <c r="B73" s="204">
        <v>28242837779</v>
      </c>
      <c r="C73" s="204">
        <v>41336239405</v>
      </c>
    </row>
    <row r="74" spans="1:3" s="24" customFormat="1" ht="22.5" customHeight="1">
      <c r="A74" s="197" t="s">
        <v>404</v>
      </c>
      <c r="B74" s="204"/>
      <c r="C74" s="204"/>
    </row>
    <row r="75" spans="1:3" s="24" customFormat="1" ht="22.5" customHeight="1">
      <c r="A75" s="205" t="s">
        <v>59</v>
      </c>
      <c r="B75" s="206">
        <f>SUM(B72:B74)</f>
        <v>28907648216</v>
      </c>
      <c r="C75" s="206">
        <f>SUM(C72:C74)</f>
        <v>41487162774</v>
      </c>
    </row>
    <row r="76" spans="1:3" s="24" customFormat="1" ht="22.5" customHeight="1">
      <c r="A76" s="196" t="s">
        <v>405</v>
      </c>
      <c r="B76" s="203" t="s">
        <v>400</v>
      </c>
      <c r="C76" s="203" t="s">
        <v>401</v>
      </c>
    </row>
    <row r="77" spans="1:3" s="24" customFormat="1" ht="22.5" customHeight="1">
      <c r="A77" s="197" t="s">
        <v>406</v>
      </c>
      <c r="B77" s="203"/>
      <c r="C77" s="203"/>
    </row>
    <row r="78" spans="1:3" s="24" customFormat="1" ht="22.5" customHeight="1">
      <c r="A78" s="197" t="s">
        <v>407</v>
      </c>
      <c r="B78" s="204"/>
      <c r="C78" s="204"/>
    </row>
    <row r="79" spans="1:3" s="24" customFormat="1" ht="22.5" customHeight="1">
      <c r="A79" s="197" t="s">
        <v>408</v>
      </c>
      <c r="B79" s="203"/>
      <c r="C79" s="203"/>
    </row>
    <row r="80" spans="1:3" s="24" customFormat="1" ht="23.25" customHeight="1">
      <c r="A80" s="205" t="s">
        <v>59</v>
      </c>
      <c r="B80" s="206">
        <f>SUM(B77:B79)</f>
        <v>0</v>
      </c>
      <c r="C80" s="206">
        <f>SUM(C77:C79)</f>
        <v>0</v>
      </c>
    </row>
    <row r="81" spans="1:5" s="24" customFormat="1" ht="23.25" customHeight="1">
      <c r="A81" s="196" t="s">
        <v>409</v>
      </c>
      <c r="B81" s="203" t="s">
        <v>400</v>
      </c>
      <c r="C81" s="203" t="s">
        <v>401</v>
      </c>
    </row>
    <row r="82" spans="1:5" s="22" customFormat="1" ht="23.25" customHeight="1">
      <c r="A82" s="197" t="s">
        <v>410</v>
      </c>
      <c r="B82" s="204">
        <v>0</v>
      </c>
      <c r="C82" s="204"/>
    </row>
    <row r="83" spans="1:5" s="24" customFormat="1" ht="23.25" customHeight="1">
      <c r="A83" s="197" t="s">
        <v>411</v>
      </c>
      <c r="B83" s="204"/>
      <c r="C83" s="204"/>
    </row>
    <row r="84" spans="1:5" s="24" customFormat="1" ht="23.25" customHeight="1">
      <c r="A84" s="197" t="s">
        <v>412</v>
      </c>
      <c r="B84" s="204"/>
      <c r="C84" s="204"/>
    </row>
    <row r="85" spans="1:5" s="24" customFormat="1" ht="23.25" customHeight="1">
      <c r="A85" s="197" t="s">
        <v>413</v>
      </c>
      <c r="B85" s="204"/>
      <c r="C85" s="204"/>
    </row>
    <row r="86" spans="1:5" s="24" customFormat="1" ht="23.25" customHeight="1">
      <c r="A86" s="197" t="s">
        <v>414</v>
      </c>
      <c r="B86" s="204">
        <v>1373684306</v>
      </c>
      <c r="C86" s="204">
        <v>2774931100</v>
      </c>
    </row>
    <row r="87" spans="1:5" s="24" customFormat="1" ht="23.25" customHeight="1">
      <c r="A87" s="205" t="s">
        <v>59</v>
      </c>
      <c r="B87" s="206">
        <f>SUM(B82:B86)</f>
        <v>1373684306</v>
      </c>
      <c r="C87" s="206">
        <f>SUM(C82:C86)</f>
        <v>2774931100</v>
      </c>
    </row>
    <row r="88" spans="1:5" s="24" customFormat="1" ht="23.25" customHeight="1">
      <c r="A88" s="196" t="s">
        <v>631</v>
      </c>
      <c r="B88" s="203" t="s">
        <v>400</v>
      </c>
      <c r="C88" s="203" t="s">
        <v>401</v>
      </c>
      <c r="E88" s="36"/>
    </row>
    <row r="89" spans="1:5" s="24" customFormat="1" ht="23.25" customHeight="1">
      <c r="A89" s="197" t="s">
        <v>415</v>
      </c>
      <c r="B89" s="204"/>
      <c r="C89" s="204"/>
    </row>
    <row r="90" spans="1:5" s="24" customFormat="1" ht="23.25" customHeight="1">
      <c r="A90" s="197" t="s">
        <v>416</v>
      </c>
      <c r="B90" s="204">
        <v>1770226714</v>
      </c>
      <c r="C90" s="204">
        <v>7907638542</v>
      </c>
      <c r="D90" s="27"/>
    </row>
    <row r="91" spans="1:5" s="24" customFormat="1" ht="23.25" customHeight="1">
      <c r="A91" s="197" t="s">
        <v>417</v>
      </c>
      <c r="B91" s="204">
        <v>1591620739</v>
      </c>
      <c r="C91" s="204">
        <v>631824415</v>
      </c>
    </row>
    <row r="92" spans="1:5" s="24" customFormat="1" ht="23.25" customHeight="1">
      <c r="A92" s="197" t="s">
        <v>418</v>
      </c>
      <c r="B92" s="204">
        <v>180769875876</v>
      </c>
      <c r="C92" s="204">
        <v>188208215781</v>
      </c>
      <c r="D92" s="36"/>
    </row>
    <row r="93" spans="1:5" s="24" customFormat="1" ht="23.25" customHeight="1">
      <c r="A93" s="197" t="s">
        <v>419</v>
      </c>
      <c r="B93" s="204"/>
      <c r="C93" s="204"/>
      <c r="D93" s="36"/>
    </row>
    <row r="94" spans="1:5" s="24" customFormat="1" ht="23.25" customHeight="1">
      <c r="A94" s="197" t="s">
        <v>420</v>
      </c>
      <c r="B94" s="204">
        <v>803601737</v>
      </c>
      <c r="C94" s="204">
        <v>1602193798</v>
      </c>
    </row>
    <row r="95" spans="1:5" s="24" customFormat="1" ht="23.25" customHeight="1">
      <c r="A95" s="197" t="s">
        <v>421</v>
      </c>
      <c r="B95" s="204"/>
      <c r="C95" s="204"/>
    </row>
    <row r="96" spans="1:5" s="24" customFormat="1" ht="23.25" customHeight="1">
      <c r="A96" s="197" t="s">
        <v>422</v>
      </c>
      <c r="B96" s="204"/>
      <c r="C96" s="204"/>
    </row>
    <row r="97" spans="1:4" s="24" customFormat="1" ht="23.25" customHeight="1">
      <c r="A97" s="197" t="s">
        <v>423</v>
      </c>
      <c r="B97" s="204"/>
      <c r="C97" s="204"/>
    </row>
    <row r="98" spans="1:4" s="24" customFormat="1" ht="23.25" customHeight="1">
      <c r="A98" s="205" t="s">
        <v>424</v>
      </c>
      <c r="B98" s="206">
        <f>SUM(B90:B97)</f>
        <v>184935325066</v>
      </c>
      <c r="C98" s="206">
        <f>SUM(C90:C97)</f>
        <v>198349872536</v>
      </c>
      <c r="D98" s="36"/>
    </row>
    <row r="99" spans="1:4" s="24" customFormat="1" ht="36.75" customHeight="1">
      <c r="A99" s="201" t="s">
        <v>425</v>
      </c>
      <c r="B99" s="204"/>
      <c r="C99" s="204"/>
    </row>
    <row r="100" spans="1:4" s="24" customFormat="1" ht="39" customHeight="1">
      <c r="A100" s="201" t="s">
        <v>426</v>
      </c>
      <c r="B100" s="204"/>
      <c r="C100" s="204"/>
    </row>
    <row r="101" spans="1:4" s="24" customFormat="1" ht="42.75" customHeight="1">
      <c r="A101" s="201" t="s">
        <v>427</v>
      </c>
      <c r="B101" s="204"/>
      <c r="C101" s="204"/>
    </row>
    <row r="102" spans="1:4" s="24" customFormat="1" ht="22.5" customHeight="1">
      <c r="A102" s="196" t="s">
        <v>428</v>
      </c>
      <c r="B102" s="203" t="s">
        <v>400</v>
      </c>
      <c r="C102" s="203" t="s">
        <v>401</v>
      </c>
    </row>
    <row r="103" spans="1:4" s="24" customFormat="1" ht="22.5" customHeight="1">
      <c r="A103" s="197" t="s">
        <v>429</v>
      </c>
      <c r="B103" s="204"/>
      <c r="C103" s="204"/>
    </row>
    <row r="104" spans="1:4" s="24" customFormat="1" ht="22.5" customHeight="1">
      <c r="A104" s="197" t="s">
        <v>0</v>
      </c>
      <c r="B104" s="204"/>
      <c r="C104" s="204"/>
    </row>
    <row r="105" spans="1:4" s="24" customFormat="1" ht="22.5" customHeight="1">
      <c r="A105" s="197" t="s">
        <v>430</v>
      </c>
      <c r="B105" s="204"/>
      <c r="C105" s="204"/>
    </row>
    <row r="106" spans="1:4" s="24" customFormat="1" ht="22.5" customHeight="1">
      <c r="A106" s="205" t="s">
        <v>59</v>
      </c>
      <c r="B106" s="206">
        <v>0</v>
      </c>
      <c r="C106" s="206">
        <f>SUM(C103:C105)</f>
        <v>0</v>
      </c>
    </row>
    <row r="107" spans="1:4" s="24" customFormat="1" ht="22.5" customHeight="1">
      <c r="A107" s="196" t="s">
        <v>431</v>
      </c>
      <c r="B107" s="203" t="s">
        <v>400</v>
      </c>
      <c r="C107" s="203" t="s">
        <v>401</v>
      </c>
    </row>
    <row r="108" spans="1:4" s="24" customFormat="1" ht="22.5" customHeight="1">
      <c r="A108" s="197" t="s">
        <v>432</v>
      </c>
      <c r="B108" s="203"/>
      <c r="C108" s="203"/>
    </row>
    <row r="109" spans="1:4" s="24" customFormat="1" ht="22.5" customHeight="1">
      <c r="A109" s="197" t="s">
        <v>0</v>
      </c>
      <c r="B109" s="203"/>
      <c r="C109" s="203"/>
    </row>
    <row r="110" spans="1:4" s="24" customFormat="1" ht="22.5" customHeight="1">
      <c r="A110" s="197" t="s">
        <v>433</v>
      </c>
      <c r="B110" s="203"/>
      <c r="C110" s="203"/>
    </row>
    <row r="111" spans="1:4" s="24" customFormat="1" ht="22.5" customHeight="1">
      <c r="A111" s="196" t="s">
        <v>434</v>
      </c>
      <c r="B111" s="203" t="s">
        <v>400</v>
      </c>
      <c r="C111" s="203" t="s">
        <v>401</v>
      </c>
    </row>
    <row r="112" spans="1:4" s="22" customFormat="1" ht="22.5" customHeight="1">
      <c r="A112" s="197" t="s">
        <v>435</v>
      </c>
      <c r="B112" s="204"/>
      <c r="C112" s="204"/>
    </row>
    <row r="113" spans="1:3" s="24" customFormat="1" ht="22.5" customHeight="1">
      <c r="A113" s="197" t="s">
        <v>436</v>
      </c>
      <c r="B113" s="204"/>
      <c r="C113" s="204"/>
    </row>
    <row r="114" spans="1:3" s="24" customFormat="1" ht="22.5" customHeight="1">
      <c r="A114" s="197" t="s">
        <v>437</v>
      </c>
      <c r="B114" s="204"/>
      <c r="C114" s="204"/>
    </row>
    <row r="115" spans="1:3" s="24" customFormat="1" ht="22.5" customHeight="1">
      <c r="A115" s="197" t="s">
        <v>438</v>
      </c>
      <c r="B115" s="204"/>
      <c r="C115" s="204"/>
    </row>
    <row r="116" spans="1:3" s="24" customFormat="1" ht="23.25" customHeight="1">
      <c r="A116" s="207" t="s">
        <v>59</v>
      </c>
      <c r="B116" s="206">
        <v>0</v>
      </c>
      <c r="C116" s="206">
        <v>0</v>
      </c>
    </row>
    <row r="117" spans="1:3" s="22" customFormat="1" ht="21.75" customHeight="1">
      <c r="A117" s="196" t="s">
        <v>439</v>
      </c>
      <c r="B117" s="203" t="s">
        <v>400</v>
      </c>
      <c r="C117" s="203" t="s">
        <v>401</v>
      </c>
    </row>
    <row r="118" spans="1:3" s="24" customFormat="1" ht="21.75" customHeight="1">
      <c r="A118" s="197" t="s">
        <v>440</v>
      </c>
      <c r="B118" s="204"/>
      <c r="C118" s="204"/>
    </row>
    <row r="119" spans="1:3" s="24" customFormat="1" ht="21.75" customHeight="1">
      <c r="A119" s="196" t="s">
        <v>441</v>
      </c>
      <c r="B119" s="196"/>
      <c r="C119" s="196"/>
    </row>
    <row r="120" spans="1:3" s="24" customFormat="1" ht="21.75" customHeight="1">
      <c r="A120" s="197" t="s">
        <v>442</v>
      </c>
      <c r="B120" s="204"/>
      <c r="C120" s="204"/>
    </row>
    <row r="121" spans="1:3" s="24" customFormat="1" ht="21.75" customHeight="1">
      <c r="A121" s="197" t="s">
        <v>443</v>
      </c>
      <c r="B121" s="204"/>
      <c r="C121" s="204"/>
    </row>
    <row r="122" spans="1:3" s="24" customFormat="1" ht="40.5" customHeight="1">
      <c r="A122" s="208" t="s">
        <v>444</v>
      </c>
      <c r="B122" s="204"/>
      <c r="C122" s="204"/>
    </row>
    <row r="123" spans="1:3" s="24" customFormat="1" ht="21.75" customHeight="1">
      <c r="A123" s="196" t="s">
        <v>445</v>
      </c>
      <c r="B123" s="196"/>
      <c r="C123" s="196"/>
    </row>
    <row r="124" spans="1:3" s="24" customFormat="1" ht="21.75" customHeight="1">
      <c r="A124" s="196" t="s">
        <v>446</v>
      </c>
      <c r="B124" s="203" t="s">
        <v>400</v>
      </c>
      <c r="C124" s="203" t="s">
        <v>401</v>
      </c>
    </row>
    <row r="125" spans="1:3" s="24" customFormat="1" ht="21.75" customHeight="1">
      <c r="A125" s="197" t="s">
        <v>447</v>
      </c>
      <c r="B125" s="204">
        <v>11700000000</v>
      </c>
      <c r="C125" s="204">
        <v>11700000000</v>
      </c>
    </row>
    <row r="126" spans="1:3" s="24" customFormat="1" ht="21.75" customHeight="1">
      <c r="A126" s="197" t="s">
        <v>448</v>
      </c>
      <c r="B126" s="203"/>
      <c r="C126" s="203"/>
    </row>
    <row r="127" spans="1:3" s="24" customFormat="1" ht="21.75" customHeight="1">
      <c r="A127" s="197" t="s">
        <v>449</v>
      </c>
      <c r="B127" s="203"/>
      <c r="C127" s="203"/>
    </row>
    <row r="128" spans="1:3" s="24" customFormat="1" ht="21.75" customHeight="1">
      <c r="A128" s="197" t="s">
        <v>450</v>
      </c>
      <c r="B128" s="203"/>
      <c r="C128" s="203"/>
    </row>
    <row r="129" spans="1:5" s="24" customFormat="1" ht="21.75" customHeight="1">
      <c r="A129" s="197" t="s">
        <v>451</v>
      </c>
      <c r="B129" s="204">
        <v>8300000000</v>
      </c>
      <c r="C129" s="204">
        <v>10300000000</v>
      </c>
    </row>
    <row r="130" spans="1:5" s="24" customFormat="1" ht="21.75" customHeight="1">
      <c r="A130" s="197" t="s">
        <v>452</v>
      </c>
      <c r="B130" s="204">
        <v>-300000000</v>
      </c>
      <c r="C130" s="204">
        <v>-493883650</v>
      </c>
    </row>
    <row r="131" spans="1:5" s="24" customFormat="1" ht="21.75" customHeight="1">
      <c r="A131" s="207" t="s">
        <v>59</v>
      </c>
      <c r="B131" s="206">
        <f>SUM(B125:B130)</f>
        <v>19700000000</v>
      </c>
      <c r="C131" s="206">
        <f>C129+C125+C130</f>
        <v>21506116350</v>
      </c>
    </row>
    <row r="132" spans="1:5" s="24" customFormat="1" ht="25.5" customHeight="1">
      <c r="A132" s="196" t="s">
        <v>453</v>
      </c>
      <c r="B132" s="203" t="s">
        <v>400</v>
      </c>
      <c r="C132" s="203" t="s">
        <v>401</v>
      </c>
      <c r="D132" s="37"/>
      <c r="E132" s="37"/>
    </row>
    <row r="133" spans="1:5" s="24" customFormat="1" ht="25.5" customHeight="1">
      <c r="A133" s="197" t="s">
        <v>628</v>
      </c>
      <c r="B133" s="204">
        <f>962065285+229129378-27702201-37300131</f>
        <v>1126192331</v>
      </c>
      <c r="C133" s="204">
        <v>1218896864</v>
      </c>
      <c r="D133" s="37"/>
      <c r="E133" s="37"/>
    </row>
    <row r="134" spans="1:5" s="24" customFormat="1" ht="21.75" customHeight="1">
      <c r="A134" s="197" t="s">
        <v>454</v>
      </c>
      <c r="B134" s="204"/>
      <c r="C134" s="204"/>
      <c r="D134" s="49"/>
    </row>
    <row r="135" spans="1:5" s="24" customFormat="1" ht="31.5" customHeight="1">
      <c r="A135" s="209" t="s">
        <v>455</v>
      </c>
      <c r="B135" s="204"/>
      <c r="C135" s="204"/>
      <c r="D135" s="37"/>
    </row>
    <row r="136" spans="1:5" s="24" customFormat="1" ht="21.75" customHeight="1">
      <c r="A136" s="197" t="s">
        <v>456</v>
      </c>
      <c r="B136" s="204">
        <f>14687203106-B133</f>
        <v>13561010775</v>
      </c>
      <c r="C136" s="204">
        <f>24195182966-C133</f>
        <v>22976286102</v>
      </c>
      <c r="D136" s="49"/>
    </row>
    <row r="137" spans="1:5" s="24" customFormat="1" ht="21.75" customHeight="1">
      <c r="A137" s="220" t="s">
        <v>59</v>
      </c>
      <c r="B137" s="206">
        <f>SUM(B133:B136)</f>
        <v>14687203106</v>
      </c>
      <c r="C137" s="206">
        <f>SUM(C133:C136)</f>
        <v>24195182966</v>
      </c>
    </row>
    <row r="138" spans="1:5" s="101" customFormat="1" ht="21.75" customHeight="1">
      <c r="A138" s="197" t="s">
        <v>457</v>
      </c>
      <c r="B138" s="219" t="s">
        <v>400</v>
      </c>
      <c r="C138" s="219" t="s">
        <v>401</v>
      </c>
    </row>
    <row r="139" spans="1:5" s="101" customFormat="1" ht="21.75" customHeight="1">
      <c r="A139" s="287" t="s">
        <v>458</v>
      </c>
      <c r="B139" s="288">
        <v>333910233645</v>
      </c>
      <c r="C139" s="288">
        <v>333796219312</v>
      </c>
    </row>
    <row r="140" spans="1:5" s="101" customFormat="1" ht="21.75" customHeight="1">
      <c r="A140" s="289" t="s">
        <v>459</v>
      </c>
      <c r="B140" s="288">
        <v>1903393254</v>
      </c>
      <c r="C140" s="288">
        <v>8790822090</v>
      </c>
    </row>
    <row r="141" spans="1:5" s="101" customFormat="1" ht="19.5" customHeight="1">
      <c r="A141" s="220" t="s">
        <v>59</v>
      </c>
      <c r="B141" s="206">
        <f>SUM(B139:B140)</f>
        <v>335813626899</v>
      </c>
      <c r="C141" s="206">
        <f>SUM(C139:C140)</f>
        <v>342587041402</v>
      </c>
    </row>
    <row r="142" spans="1:5" s="101" customFormat="1" ht="19.5" customHeight="1">
      <c r="A142" s="197" t="s">
        <v>460</v>
      </c>
      <c r="B142" s="219" t="s">
        <v>400</v>
      </c>
      <c r="C142" s="219" t="s">
        <v>401</v>
      </c>
    </row>
    <row r="143" spans="1:5" s="101" customFormat="1" ht="19.5" customHeight="1">
      <c r="A143" s="209" t="s">
        <v>461</v>
      </c>
      <c r="B143" s="204">
        <v>15710080201</v>
      </c>
      <c r="C143" s="204">
        <v>16526325175</v>
      </c>
    </row>
    <row r="144" spans="1:5" s="24" customFormat="1" ht="19.5" customHeight="1">
      <c r="A144" s="197" t="s">
        <v>462</v>
      </c>
      <c r="B144" s="283">
        <v>0</v>
      </c>
      <c r="C144" s="204"/>
    </row>
    <row r="145" spans="1:5" s="24" customFormat="1" ht="19.5" customHeight="1">
      <c r="A145" s="197" t="s">
        <v>463</v>
      </c>
      <c r="B145" s="283">
        <v>0</v>
      </c>
      <c r="C145" s="204">
        <v>408182114</v>
      </c>
    </row>
    <row r="146" spans="1:5" s="24" customFormat="1" ht="19.5" customHeight="1">
      <c r="A146" s="197" t="s">
        <v>464</v>
      </c>
      <c r="B146" s="204">
        <v>937884511</v>
      </c>
      <c r="C146" s="204">
        <v>1794534058</v>
      </c>
    </row>
    <row r="147" spans="1:5" s="24" customFormat="1" ht="19.5" customHeight="1">
      <c r="A147" s="197" t="s">
        <v>465</v>
      </c>
      <c r="B147" s="204">
        <v>581735335</v>
      </c>
      <c r="C147" s="204">
        <v>568774125</v>
      </c>
    </row>
    <row r="148" spans="1:5" s="24" customFormat="1" ht="19.5" customHeight="1">
      <c r="A148" s="197" t="s">
        <v>466</v>
      </c>
      <c r="B148" s="283">
        <v>0</v>
      </c>
      <c r="C148" s="204"/>
    </row>
    <row r="149" spans="1:5" s="24" customFormat="1" ht="19.5" customHeight="1">
      <c r="A149" s="197" t="s">
        <v>467</v>
      </c>
      <c r="B149" s="283">
        <v>0</v>
      </c>
      <c r="C149" s="204"/>
    </row>
    <row r="150" spans="1:5" s="24" customFormat="1" ht="19.5" customHeight="1">
      <c r="A150" s="197" t="s">
        <v>468</v>
      </c>
      <c r="B150" s="283">
        <v>0</v>
      </c>
      <c r="C150" s="204">
        <v>175975418</v>
      </c>
    </row>
    <row r="151" spans="1:5" s="24" customFormat="1" ht="22.5" customHeight="1">
      <c r="A151" s="197" t="s">
        <v>469</v>
      </c>
      <c r="B151" s="283"/>
      <c r="C151" s="204"/>
      <c r="D151" s="37"/>
      <c r="E151" s="37"/>
    </row>
    <row r="152" spans="1:5" s="24" customFormat="1" ht="16.5" customHeight="1">
      <c r="A152" s="207" t="s">
        <v>59</v>
      </c>
      <c r="B152" s="206">
        <f>SUM(B143:B150)</f>
        <v>17229700047</v>
      </c>
      <c r="C152" s="206">
        <f>SUM(C143:C151)</f>
        <v>19473790890</v>
      </c>
      <c r="D152" s="37"/>
      <c r="E152" s="37"/>
    </row>
    <row r="153" spans="1:5" s="24" customFormat="1" ht="18.75" customHeight="1">
      <c r="A153" s="196" t="s">
        <v>470</v>
      </c>
      <c r="B153" s="203" t="s">
        <v>400</v>
      </c>
      <c r="C153" s="203" t="s">
        <v>401</v>
      </c>
    </row>
    <row r="154" spans="1:5" s="24" customFormat="1" ht="19.5" customHeight="1">
      <c r="A154" s="201" t="s">
        <v>646</v>
      </c>
      <c r="B154" s="285">
        <v>444007334</v>
      </c>
      <c r="C154" s="285"/>
    </row>
    <row r="155" spans="1:5" s="22" customFormat="1" ht="19.5" customHeight="1">
      <c r="A155" s="201" t="s">
        <v>634</v>
      </c>
      <c r="B155" s="203"/>
      <c r="C155" s="203"/>
    </row>
    <row r="156" spans="1:5" s="24" customFormat="1" ht="19.5" customHeight="1">
      <c r="A156" s="197" t="s">
        <v>635</v>
      </c>
      <c r="B156" s="204"/>
      <c r="C156" s="204"/>
    </row>
    <row r="157" spans="1:5" s="23" customFormat="1" ht="19.5" customHeight="1">
      <c r="A157" s="197" t="s">
        <v>636</v>
      </c>
      <c r="B157" s="204"/>
      <c r="C157" s="204"/>
    </row>
    <row r="158" spans="1:5" s="24" customFormat="1" ht="15" customHeight="1">
      <c r="A158" s="207" t="s">
        <v>59</v>
      </c>
      <c r="B158" s="206">
        <f>SUM(B154:B157)</f>
        <v>444007334</v>
      </c>
      <c r="C158" s="206"/>
    </row>
    <row r="159" spans="1:5" s="24" customFormat="1" ht="15" customHeight="1">
      <c r="A159" s="196" t="s">
        <v>471</v>
      </c>
      <c r="B159" s="203" t="s">
        <v>400</v>
      </c>
      <c r="C159" s="203" t="s">
        <v>401</v>
      </c>
    </row>
    <row r="160" spans="1:5" s="24" customFormat="1" ht="15" customHeight="1">
      <c r="A160" s="197" t="s">
        <v>472</v>
      </c>
      <c r="B160" s="204"/>
      <c r="C160" s="204"/>
    </row>
    <row r="161" spans="1:4" s="24" customFormat="1" ht="15" customHeight="1">
      <c r="A161" s="197" t="s">
        <v>473</v>
      </c>
      <c r="B161" s="204">
        <v>871936152</v>
      </c>
      <c r="C161" s="204">
        <v>1453202182</v>
      </c>
    </row>
    <row r="162" spans="1:4" s="24" customFormat="1" ht="15" customHeight="1">
      <c r="A162" s="197" t="s">
        <v>474</v>
      </c>
      <c r="B162" s="204">
        <v>2333844524</v>
      </c>
      <c r="C162" s="204">
        <v>49528494</v>
      </c>
    </row>
    <row r="163" spans="1:4" s="24" customFormat="1" ht="15" customHeight="1">
      <c r="A163" s="197" t="s">
        <v>475</v>
      </c>
      <c r="B163" s="204">
        <v>397949593</v>
      </c>
      <c r="C163" s="204">
        <v>23034568</v>
      </c>
    </row>
    <row r="164" spans="1:4" s="24" customFormat="1" ht="15" customHeight="1">
      <c r="A164" s="197" t="s">
        <v>476</v>
      </c>
      <c r="B164" s="204">
        <v>224271050</v>
      </c>
      <c r="C164" s="204">
        <v>18177026</v>
      </c>
    </row>
    <row r="165" spans="1:4" s="24" customFormat="1" ht="15" customHeight="1">
      <c r="A165" s="197" t="s">
        <v>477</v>
      </c>
      <c r="B165" s="204"/>
      <c r="C165" s="204"/>
    </row>
    <row r="166" spans="1:4" s="22" customFormat="1" ht="15" customHeight="1">
      <c r="A166" s="197" t="s">
        <v>478</v>
      </c>
      <c r="B166" s="204">
        <f>7620400+15660000+22205110+44033500+67655460+130137080</f>
        <v>287311550</v>
      </c>
      <c r="C166" s="204">
        <f>11739000+20029800+68476260+118328000+148340100</f>
        <v>366913160</v>
      </c>
    </row>
    <row r="167" spans="1:4" s="23" customFormat="1" ht="15" customHeight="1">
      <c r="A167" s="197" t="s">
        <v>479</v>
      </c>
      <c r="B167" s="204">
        <f>8208310523-B160-B161-B162-B163-B164-B165-B166</f>
        <v>4092997654</v>
      </c>
      <c r="C167" s="204">
        <f>6093868001-C161-C162-C163-C164-C165-C166</f>
        <v>4183012571</v>
      </c>
      <c r="D167" s="26"/>
    </row>
    <row r="168" spans="1:4" s="24" customFormat="1" ht="18" customHeight="1">
      <c r="A168" s="220" t="s">
        <v>59</v>
      </c>
      <c r="B168" s="206">
        <f>SUM(B161:B167)</f>
        <v>8208310523</v>
      </c>
      <c r="C168" s="206">
        <f>SUM(C161:C167)</f>
        <v>6093868001</v>
      </c>
    </row>
    <row r="169" spans="1:4" s="24" customFormat="1" ht="15" customHeight="1">
      <c r="A169" s="197" t="s">
        <v>480</v>
      </c>
      <c r="B169" s="203" t="s">
        <v>400</v>
      </c>
      <c r="C169" s="203" t="s">
        <v>401</v>
      </c>
    </row>
    <row r="170" spans="1:4" s="22" customFormat="1" ht="15" customHeight="1">
      <c r="A170" s="197" t="s">
        <v>481</v>
      </c>
      <c r="B170" s="196"/>
      <c r="C170" s="196"/>
    </row>
    <row r="171" spans="1:4" s="24" customFormat="1" ht="9.75" customHeight="1">
      <c r="A171" s="197" t="s">
        <v>121</v>
      </c>
      <c r="B171" s="196"/>
      <c r="C171" s="196"/>
    </row>
    <row r="172" spans="1:4" s="24" customFormat="1" ht="15" customHeight="1">
      <c r="A172" s="197" t="s">
        <v>482</v>
      </c>
      <c r="B172" s="204">
        <f>C172</f>
        <v>1400000000</v>
      </c>
      <c r="C172" s="204">
        <v>1400000000</v>
      </c>
    </row>
    <row r="173" spans="1:4" s="24" customFormat="1" ht="20.25" customHeight="1">
      <c r="A173" s="207" t="s">
        <v>59</v>
      </c>
      <c r="B173" s="206">
        <f>SUM(B170:B172)</f>
        <v>1400000000</v>
      </c>
      <c r="C173" s="206">
        <f>SUM(C170:C172)</f>
        <v>1400000000</v>
      </c>
    </row>
    <row r="174" spans="1:4" s="22" customFormat="1" ht="15" customHeight="1">
      <c r="A174" s="196" t="s">
        <v>483</v>
      </c>
      <c r="B174" s="203" t="s">
        <v>400</v>
      </c>
      <c r="C174" s="203" t="s">
        <v>401</v>
      </c>
    </row>
    <row r="175" spans="1:4" s="24" customFormat="1" ht="15" customHeight="1">
      <c r="A175" s="111" t="s">
        <v>484</v>
      </c>
      <c r="B175" s="111"/>
      <c r="C175" s="111"/>
    </row>
    <row r="176" spans="1:4" s="24" customFormat="1" ht="15" customHeight="1">
      <c r="A176" s="197" t="s">
        <v>485</v>
      </c>
      <c r="B176" s="204">
        <v>10669317090</v>
      </c>
      <c r="C176" s="204">
        <v>6203267090</v>
      </c>
    </row>
    <row r="177" spans="1:3" s="24" customFormat="1" ht="15" customHeight="1">
      <c r="A177" s="197" t="s">
        <v>486</v>
      </c>
      <c r="B177" s="204"/>
      <c r="C177" s="204"/>
    </row>
    <row r="178" spans="1:3" s="24" customFormat="1" ht="15" hidden="1" customHeight="1">
      <c r="A178" s="197" t="s">
        <v>487</v>
      </c>
      <c r="B178" s="204"/>
      <c r="C178" s="204"/>
    </row>
    <row r="179" spans="1:3" s="24" customFormat="1" ht="15" customHeight="1">
      <c r="A179" s="111" t="s">
        <v>488</v>
      </c>
      <c r="B179" s="210"/>
      <c r="C179" s="210"/>
    </row>
    <row r="180" spans="1:3" s="24" customFormat="1" ht="15" customHeight="1">
      <c r="A180" s="197" t="s">
        <v>489</v>
      </c>
      <c r="B180" s="204">
        <v>8410799167</v>
      </c>
      <c r="C180" s="204">
        <v>8410799167</v>
      </c>
    </row>
    <row r="181" spans="1:3" s="24" customFormat="1" ht="15" customHeight="1">
      <c r="A181" s="197" t="s">
        <v>490</v>
      </c>
      <c r="B181" s="204"/>
      <c r="C181" s="204"/>
    </row>
    <row r="182" spans="1:3" s="24" customFormat="1" ht="16.5" customHeight="1">
      <c r="A182" s="207" t="s">
        <v>59</v>
      </c>
      <c r="B182" s="206">
        <f>SUM(B176:B181)</f>
        <v>19080116257</v>
      </c>
      <c r="C182" s="206">
        <f>SUM(C176:C181)</f>
        <v>14614066257</v>
      </c>
    </row>
    <row r="183" spans="1:3" s="24" customFormat="1" ht="16.5" customHeight="1">
      <c r="A183" s="111" t="s">
        <v>491</v>
      </c>
      <c r="B183" s="204"/>
      <c r="C183" s="204"/>
    </row>
    <row r="184" spans="1:3" s="24" customFormat="1" ht="16.5" customHeight="1">
      <c r="A184" s="111" t="s">
        <v>492</v>
      </c>
      <c r="B184" s="204"/>
      <c r="C184" s="204"/>
    </row>
    <row r="185" spans="1:3" s="24" customFormat="1" ht="18" customHeight="1">
      <c r="A185" s="196" t="s">
        <v>493</v>
      </c>
      <c r="B185" s="210"/>
      <c r="C185" s="210"/>
    </row>
    <row r="186" spans="1:3" s="24" customFormat="1" ht="31.5" customHeight="1">
      <c r="A186" s="201" t="s">
        <v>494</v>
      </c>
      <c r="B186" s="203"/>
      <c r="C186" s="203"/>
    </row>
    <row r="187" spans="1:3" s="24" customFormat="1" ht="21" customHeight="1">
      <c r="A187" s="111" t="s">
        <v>495</v>
      </c>
      <c r="B187" s="203" t="s">
        <v>400</v>
      </c>
      <c r="C187" s="203" t="s">
        <v>401</v>
      </c>
    </row>
    <row r="188" spans="1:3" s="24" customFormat="1" ht="33.75" customHeight="1">
      <c r="A188" s="201" t="s">
        <v>496</v>
      </c>
      <c r="B188" s="210"/>
      <c r="C188" s="210"/>
    </row>
    <row r="189" spans="1:3" s="24" customFormat="1" ht="30.75" customHeight="1">
      <c r="A189" s="201" t="s">
        <v>497</v>
      </c>
      <c r="B189" s="210"/>
      <c r="C189" s="210"/>
    </row>
    <row r="190" spans="1:3" s="24" customFormat="1" ht="30" customHeight="1">
      <c r="A190" s="201" t="s">
        <v>498</v>
      </c>
      <c r="B190" s="210"/>
      <c r="C190" s="210"/>
    </row>
    <row r="191" spans="1:3" s="24" customFormat="1" ht="18" customHeight="1">
      <c r="A191" s="201" t="s">
        <v>499</v>
      </c>
      <c r="B191" s="210"/>
      <c r="C191" s="210"/>
    </row>
    <row r="192" spans="1:3" s="24" customFormat="1" ht="18.75" customHeight="1">
      <c r="A192" s="201" t="s">
        <v>500</v>
      </c>
      <c r="B192" s="210"/>
      <c r="C192" s="210"/>
    </row>
    <row r="193" spans="1:3" s="24" customFormat="1" ht="19.5" customHeight="1">
      <c r="A193" s="111" t="s">
        <v>501</v>
      </c>
      <c r="B193" s="210"/>
      <c r="C193" s="210"/>
    </row>
    <row r="194" spans="1:3" s="24" customFormat="1" ht="30.75" customHeight="1">
      <c r="A194" s="201" t="s">
        <v>502</v>
      </c>
      <c r="B194" s="210"/>
      <c r="C194" s="210"/>
    </row>
    <row r="195" spans="1:3" s="24" customFormat="1" ht="17.25" customHeight="1">
      <c r="A195" s="201" t="s">
        <v>503</v>
      </c>
      <c r="B195" s="210"/>
      <c r="C195" s="210"/>
    </row>
    <row r="196" spans="1:3" s="28" customFormat="1" ht="18.75" customHeight="1">
      <c r="A196" s="201" t="s">
        <v>504</v>
      </c>
      <c r="B196" s="210"/>
      <c r="C196" s="210"/>
    </row>
    <row r="197" spans="1:3" s="24" customFormat="1" ht="18.75" customHeight="1">
      <c r="A197" s="201" t="s">
        <v>505</v>
      </c>
      <c r="B197" s="210"/>
      <c r="C197" s="210"/>
    </row>
    <row r="198" spans="1:3" s="24" customFormat="1" ht="9.75" customHeight="1">
      <c r="A198" s="211"/>
      <c r="B198" s="212"/>
      <c r="C198" s="212"/>
    </row>
    <row r="199" spans="1:3" s="24" customFormat="1" ht="18.75" customHeight="1">
      <c r="A199" s="111" t="s">
        <v>506</v>
      </c>
      <c r="B199" s="203" t="s">
        <v>400</v>
      </c>
      <c r="C199" s="203" t="s">
        <v>401</v>
      </c>
    </row>
    <row r="200" spans="1:3" s="24" customFormat="1" ht="18.75" customHeight="1">
      <c r="A200" s="197" t="s">
        <v>507</v>
      </c>
      <c r="B200" s="204">
        <v>35776500000</v>
      </c>
      <c r="C200" s="204">
        <v>35776500000</v>
      </c>
    </row>
    <row r="201" spans="1:3" s="24" customFormat="1" ht="18.75" customHeight="1">
      <c r="A201" s="197" t="s">
        <v>508</v>
      </c>
      <c r="B201" s="204">
        <v>34373500000</v>
      </c>
      <c r="C201" s="204">
        <v>34373500000</v>
      </c>
    </row>
    <row r="202" spans="1:3" s="24" customFormat="1" ht="18.75" customHeight="1">
      <c r="A202" s="197" t="s">
        <v>121</v>
      </c>
      <c r="B202" s="204"/>
      <c r="C202" s="204"/>
    </row>
    <row r="203" spans="1:3" s="24" customFormat="1" ht="18.75" customHeight="1">
      <c r="A203" s="207" t="s">
        <v>59</v>
      </c>
      <c r="B203" s="206">
        <v>70150000000</v>
      </c>
      <c r="C203" s="206">
        <v>70150000000</v>
      </c>
    </row>
    <row r="204" spans="1:3" s="24" customFormat="1" ht="18.75" customHeight="1">
      <c r="A204" s="213" t="s">
        <v>509</v>
      </c>
      <c r="B204" s="204"/>
      <c r="C204" s="204"/>
    </row>
    <row r="205" spans="1:3" s="24" customFormat="1" ht="18.75" customHeight="1">
      <c r="A205" s="201" t="s">
        <v>510</v>
      </c>
      <c r="B205" s="204"/>
      <c r="C205" s="204"/>
    </row>
    <row r="206" spans="1:3" s="24" customFormat="1" ht="34.5" customHeight="1">
      <c r="A206" s="214" t="s">
        <v>511</v>
      </c>
      <c r="B206" s="203" t="s">
        <v>400</v>
      </c>
      <c r="C206" s="203" t="s">
        <v>401</v>
      </c>
    </row>
    <row r="207" spans="1:3" s="24" customFormat="1" ht="18.75" customHeight="1">
      <c r="A207" s="197" t="s">
        <v>512</v>
      </c>
      <c r="B207" s="204"/>
      <c r="C207" s="204"/>
    </row>
    <row r="208" spans="1:3" s="24" customFormat="1" ht="18.75" customHeight="1">
      <c r="A208" s="197" t="s">
        <v>513</v>
      </c>
      <c r="B208" s="204">
        <v>70150000000</v>
      </c>
      <c r="C208" s="204">
        <v>70150000000</v>
      </c>
    </row>
    <row r="209" spans="1:3" s="24" customFormat="1" ht="18.75" customHeight="1">
      <c r="A209" s="197" t="s">
        <v>514</v>
      </c>
      <c r="B209" s="204"/>
      <c r="C209" s="204"/>
    </row>
    <row r="210" spans="1:3" s="24" customFormat="1" ht="18.75" customHeight="1">
      <c r="A210" s="197" t="s">
        <v>515</v>
      </c>
      <c r="B210" s="204"/>
      <c r="C210" s="204"/>
    </row>
    <row r="211" spans="1:3" s="24" customFormat="1" ht="18.75" customHeight="1">
      <c r="A211" s="197" t="s">
        <v>516</v>
      </c>
      <c r="B211" s="204">
        <v>70150000000</v>
      </c>
      <c r="C211" s="204">
        <v>70150000000</v>
      </c>
    </row>
    <row r="212" spans="1:3" s="24" customFormat="1" ht="18.75" customHeight="1">
      <c r="A212" s="197" t="s">
        <v>517</v>
      </c>
      <c r="B212" s="204"/>
      <c r="C212" s="204">
        <v>4209000000</v>
      </c>
    </row>
    <row r="213" spans="1:3" s="24" customFormat="1" ht="18.75" customHeight="1">
      <c r="A213" s="214" t="s">
        <v>518</v>
      </c>
      <c r="B213" s="204"/>
      <c r="C213" s="204"/>
    </row>
    <row r="214" spans="1:3" s="24" customFormat="1" ht="18.75" customHeight="1">
      <c r="A214" s="197" t="s">
        <v>519</v>
      </c>
      <c r="B214" s="204"/>
      <c r="C214" s="204"/>
    </row>
    <row r="215" spans="1:3" s="24" customFormat="1" ht="18.75" customHeight="1">
      <c r="A215" s="197" t="s">
        <v>520</v>
      </c>
      <c r="B215" s="238"/>
      <c r="C215" s="238"/>
    </row>
    <row r="216" spans="1:3" s="24" customFormat="1" ht="18.75" customHeight="1">
      <c r="A216" s="197" t="s">
        <v>521</v>
      </c>
      <c r="B216" s="238"/>
      <c r="C216" s="238"/>
    </row>
    <row r="217" spans="1:3" s="23" customFormat="1" ht="18.75" customHeight="1">
      <c r="A217" s="197" t="s">
        <v>522</v>
      </c>
      <c r="B217" s="204"/>
      <c r="C217" s="204"/>
    </row>
    <row r="218" spans="1:3" s="25" customFormat="1" ht="18.75" customHeight="1">
      <c r="A218" s="214" t="s">
        <v>523</v>
      </c>
      <c r="B218" s="203" t="s">
        <v>400</v>
      </c>
      <c r="C218" s="203" t="s">
        <v>401</v>
      </c>
    </row>
    <row r="219" spans="1:3" s="23" customFormat="1" ht="18.75" customHeight="1">
      <c r="A219" s="197" t="s">
        <v>524</v>
      </c>
      <c r="B219" s="215">
        <v>7015000</v>
      </c>
      <c r="C219" s="215">
        <v>7015000</v>
      </c>
    </row>
    <row r="220" spans="1:3" s="24" customFormat="1" ht="18.75" customHeight="1">
      <c r="A220" s="198" t="s">
        <v>525</v>
      </c>
      <c r="B220" s="204">
        <f>B219</f>
        <v>7015000</v>
      </c>
      <c r="C220" s="204">
        <v>7015000</v>
      </c>
    </row>
    <row r="221" spans="1:3" s="24" customFormat="1" ht="18.75" customHeight="1">
      <c r="A221" s="197" t="s">
        <v>526</v>
      </c>
      <c r="B221" s="204">
        <f>B220</f>
        <v>7015000</v>
      </c>
      <c r="C221" s="204">
        <v>7015000</v>
      </c>
    </row>
    <row r="222" spans="1:3" s="24" customFormat="1" ht="18.75" customHeight="1">
      <c r="A222" s="197" t="s">
        <v>527</v>
      </c>
      <c r="B222" s="204"/>
      <c r="C222" s="204"/>
    </row>
    <row r="223" spans="1:3" s="24" customFormat="1" ht="18.75" customHeight="1">
      <c r="A223" s="197" t="s">
        <v>528</v>
      </c>
      <c r="B223" s="204"/>
      <c r="C223" s="204"/>
    </row>
    <row r="224" spans="1:3" s="24" customFormat="1" ht="18.75" customHeight="1">
      <c r="A224" s="197" t="s">
        <v>526</v>
      </c>
      <c r="B224" s="204"/>
      <c r="C224" s="204"/>
    </row>
    <row r="225" spans="1:3" s="24" customFormat="1" ht="18.75" customHeight="1">
      <c r="A225" s="197" t="s">
        <v>527</v>
      </c>
      <c r="B225" s="204"/>
      <c r="C225" s="204"/>
    </row>
    <row r="226" spans="1:3" s="24" customFormat="1" ht="18.75" customHeight="1">
      <c r="A226" s="197" t="s">
        <v>529</v>
      </c>
      <c r="B226" s="204">
        <f>B221</f>
        <v>7015000</v>
      </c>
      <c r="C226" s="204">
        <f>C220</f>
        <v>7015000</v>
      </c>
    </row>
    <row r="227" spans="1:3" s="24" customFormat="1" ht="18.75" customHeight="1">
      <c r="A227" s="197" t="s">
        <v>526</v>
      </c>
      <c r="B227" s="204">
        <f>B226</f>
        <v>7015000</v>
      </c>
      <c r="C227" s="204">
        <f>C221</f>
        <v>7015000</v>
      </c>
    </row>
    <row r="228" spans="1:3" s="24" customFormat="1" ht="26.25" customHeight="1">
      <c r="A228" s="197" t="s">
        <v>527</v>
      </c>
      <c r="B228" s="204">
        <f>B222</f>
        <v>0</v>
      </c>
      <c r="C228" s="204">
        <f>C222</f>
        <v>0</v>
      </c>
    </row>
    <row r="229" spans="1:3" s="24" customFormat="1" ht="26.25" customHeight="1">
      <c r="A229" s="111" t="s">
        <v>530</v>
      </c>
      <c r="B229" s="204"/>
      <c r="C229" s="204"/>
    </row>
    <row r="230" spans="1:3" s="23" customFormat="1" ht="26.25" customHeight="1">
      <c r="A230" s="317" t="s">
        <v>531</v>
      </c>
      <c r="B230" s="317"/>
      <c r="C230" s="317"/>
    </row>
    <row r="231" spans="1:3" s="24" customFormat="1" ht="52.5" customHeight="1">
      <c r="A231" s="320" t="s">
        <v>532</v>
      </c>
      <c r="B231" s="320"/>
      <c r="C231" s="320"/>
    </row>
    <row r="232" spans="1:3" s="24" customFormat="1" ht="39.75" customHeight="1">
      <c r="A232" s="320" t="s">
        <v>533</v>
      </c>
      <c r="B232" s="320"/>
      <c r="C232" s="320"/>
    </row>
    <row r="233" spans="1:3" s="24" customFormat="1" ht="54" customHeight="1">
      <c r="A233" s="320" t="s">
        <v>534</v>
      </c>
      <c r="B233" s="320"/>
      <c r="C233" s="320"/>
    </row>
    <row r="234" spans="1:3" s="24" customFormat="1" ht="38.25" customHeight="1">
      <c r="A234" s="317" t="s">
        <v>535</v>
      </c>
      <c r="B234" s="317"/>
      <c r="C234" s="317"/>
    </row>
    <row r="235" spans="1:3" s="24" customFormat="1" ht="23.25" customHeight="1">
      <c r="A235" s="196" t="s">
        <v>1</v>
      </c>
      <c r="B235" s="204"/>
      <c r="C235" s="204"/>
    </row>
    <row r="236" spans="1:3" s="24" customFormat="1" ht="23.25" customHeight="1">
      <c r="A236" s="196" t="s">
        <v>536</v>
      </c>
      <c r="B236" s="203" t="s">
        <v>400</v>
      </c>
      <c r="C236" s="203" t="s">
        <v>323</v>
      </c>
    </row>
    <row r="237" spans="1:3" s="24" customFormat="1" ht="23.25" customHeight="1">
      <c r="A237" s="197" t="s">
        <v>537</v>
      </c>
      <c r="B237" s="204"/>
      <c r="C237" s="204"/>
    </row>
    <row r="238" spans="1:3" s="24" customFormat="1" ht="23.25" customHeight="1">
      <c r="A238" s="197" t="s">
        <v>538</v>
      </c>
      <c r="B238" s="204"/>
      <c r="C238" s="204"/>
    </row>
    <row r="239" spans="1:3" s="24" customFormat="1" ht="23.25" customHeight="1">
      <c r="A239" s="197" t="s">
        <v>539</v>
      </c>
      <c r="B239" s="204"/>
      <c r="C239" s="204"/>
    </row>
    <row r="240" spans="1:3" s="24" customFormat="1" ht="23.25" customHeight="1">
      <c r="A240" s="196" t="s">
        <v>540</v>
      </c>
      <c r="B240" s="203" t="s">
        <v>400</v>
      </c>
      <c r="C240" s="203" t="s">
        <v>401</v>
      </c>
    </row>
    <row r="241" spans="1:3" s="24" customFormat="1" ht="23.25" customHeight="1">
      <c r="A241" s="196" t="s">
        <v>541</v>
      </c>
      <c r="B241" s="203"/>
      <c r="C241" s="203"/>
    </row>
    <row r="242" spans="1:3" s="24" customFormat="1" ht="23.25" customHeight="1">
      <c r="A242" s="196" t="s">
        <v>542</v>
      </c>
      <c r="B242" s="203"/>
      <c r="C242" s="203"/>
    </row>
    <row r="243" spans="1:3" s="24" customFormat="1" ht="23.25" customHeight="1">
      <c r="A243" s="196" t="s">
        <v>543</v>
      </c>
      <c r="B243" s="203"/>
      <c r="C243" s="203"/>
    </row>
    <row r="244" spans="1:3" s="24" customFormat="1" ht="50.25" customHeight="1">
      <c r="A244" s="201" t="s">
        <v>544</v>
      </c>
      <c r="B244" s="203"/>
      <c r="C244" s="203"/>
    </row>
    <row r="245" spans="1:3" s="24" customFormat="1" ht="21" customHeight="1">
      <c r="A245" s="196" t="s">
        <v>545</v>
      </c>
      <c r="B245" s="203"/>
      <c r="C245" s="203"/>
    </row>
    <row r="246" spans="1:3" s="24" customFormat="1" ht="21" customHeight="1">
      <c r="A246" s="196" t="s">
        <v>546</v>
      </c>
      <c r="B246" s="203"/>
      <c r="C246" s="203"/>
    </row>
    <row r="247" spans="1:3" s="24" customFormat="1" ht="21" customHeight="1">
      <c r="A247" s="196" t="s">
        <v>547</v>
      </c>
      <c r="B247" s="203"/>
      <c r="C247" s="203"/>
    </row>
    <row r="248" spans="1:3" s="24" customFormat="1" ht="21" customHeight="1">
      <c r="A248" s="321" t="s">
        <v>548</v>
      </c>
      <c r="B248" s="321"/>
      <c r="C248" s="321"/>
    </row>
    <row r="249" spans="1:3" s="24" customFormat="1" ht="40.5" customHeight="1">
      <c r="A249" s="196" t="s">
        <v>549</v>
      </c>
      <c r="B249" s="203" t="s">
        <v>400</v>
      </c>
      <c r="C249" s="203" t="s">
        <v>401</v>
      </c>
    </row>
    <row r="250" spans="1:3" s="24" customFormat="1" ht="39.75" customHeight="1">
      <c r="A250" s="197" t="s">
        <v>550</v>
      </c>
      <c r="B250" s="204">
        <f>KQKD!E9</f>
        <v>632291781948</v>
      </c>
      <c r="C250" s="204">
        <v>709429598045</v>
      </c>
    </row>
    <row r="251" spans="1:3" s="23" customFormat="1" ht="32.25" customHeight="1">
      <c r="A251" s="201" t="s">
        <v>551</v>
      </c>
      <c r="B251" s="204"/>
      <c r="C251" s="204"/>
    </row>
    <row r="252" spans="1:3" s="23" customFormat="1" ht="29.25" customHeight="1">
      <c r="A252" s="201" t="s">
        <v>552</v>
      </c>
      <c r="B252" s="204"/>
      <c r="C252" s="204"/>
    </row>
    <row r="253" spans="1:3" s="23" customFormat="1" ht="21" customHeight="1">
      <c r="A253" s="196" t="s">
        <v>553</v>
      </c>
      <c r="B253" s="204"/>
      <c r="C253" s="204"/>
    </row>
    <row r="254" spans="1:3" s="23" customFormat="1" ht="21" customHeight="1">
      <c r="A254" s="196" t="s">
        <v>554</v>
      </c>
      <c r="B254" s="204"/>
      <c r="C254" s="204"/>
    </row>
    <row r="255" spans="1:3" s="23" customFormat="1" ht="21" customHeight="1">
      <c r="A255" s="197" t="s">
        <v>555</v>
      </c>
      <c r="B255" s="204"/>
      <c r="C255" s="204"/>
    </row>
    <row r="256" spans="1:3" s="23" customFormat="1" ht="21" customHeight="1">
      <c r="A256" s="197" t="s">
        <v>556</v>
      </c>
      <c r="B256" s="204"/>
      <c r="C256" s="204"/>
    </row>
    <row r="257" spans="1:3" s="23" customFormat="1" ht="21" customHeight="1">
      <c r="A257" s="197" t="s">
        <v>557</v>
      </c>
      <c r="B257" s="204"/>
      <c r="C257" s="204"/>
    </row>
    <row r="258" spans="1:3" s="24" customFormat="1" ht="21" customHeight="1">
      <c r="A258" s="197" t="s">
        <v>558</v>
      </c>
      <c r="B258" s="204"/>
      <c r="C258" s="204"/>
    </row>
    <row r="259" spans="1:3" s="24" customFormat="1" ht="21" customHeight="1">
      <c r="A259" s="197" t="s">
        <v>559</v>
      </c>
      <c r="B259" s="204"/>
      <c r="C259" s="204"/>
    </row>
    <row r="260" spans="1:3" s="24" customFormat="1" ht="21" customHeight="1">
      <c r="A260" s="197" t="s">
        <v>560</v>
      </c>
      <c r="B260" s="204"/>
      <c r="C260" s="204"/>
    </row>
    <row r="261" spans="1:3" s="24" customFormat="1" ht="24" customHeight="1">
      <c r="A261" s="196" t="s">
        <v>561</v>
      </c>
      <c r="B261" s="204">
        <f>B250</f>
        <v>632291781948</v>
      </c>
      <c r="C261" s="204">
        <f>C250</f>
        <v>709429598045</v>
      </c>
    </row>
    <row r="262" spans="1:3" s="24" customFormat="1" ht="24" customHeight="1">
      <c r="A262" s="196" t="s">
        <v>562</v>
      </c>
      <c r="B262" s="204"/>
      <c r="C262" s="204"/>
    </row>
    <row r="263" spans="1:3" s="24" customFormat="1" ht="24" customHeight="1">
      <c r="A263" s="196" t="s">
        <v>563</v>
      </c>
      <c r="B263" s="204">
        <f>B261</f>
        <v>632291781948</v>
      </c>
      <c r="C263" s="204">
        <f>C261</f>
        <v>709429598045</v>
      </c>
    </row>
    <row r="264" spans="1:3" s="24" customFormat="1" ht="24" customHeight="1">
      <c r="A264" s="196" t="s">
        <v>564</v>
      </c>
      <c r="B264" s="204"/>
      <c r="C264" s="204"/>
    </row>
    <row r="265" spans="1:3" s="24" customFormat="1" ht="24" customHeight="1">
      <c r="A265" s="196" t="s">
        <v>565</v>
      </c>
      <c r="B265" s="203" t="s">
        <v>400</v>
      </c>
      <c r="C265" s="203" t="s">
        <v>401</v>
      </c>
    </row>
    <row r="266" spans="1:3" s="24" customFormat="1" ht="36.75" customHeight="1">
      <c r="A266" s="197" t="s">
        <v>566</v>
      </c>
      <c r="B266" s="37">
        <f>KQKD!E12</f>
        <v>569704257849</v>
      </c>
      <c r="C266" s="37">
        <v>634364543702</v>
      </c>
    </row>
    <row r="267" spans="1:3" s="24" customFormat="1" ht="31.5" customHeight="1">
      <c r="A267" s="197" t="s">
        <v>567</v>
      </c>
      <c r="B267" s="204"/>
      <c r="C267" s="204"/>
    </row>
    <row r="268" spans="1:3" s="24" customFormat="1" ht="31.5" customHeight="1">
      <c r="A268" s="201" t="s">
        <v>568</v>
      </c>
      <c r="B268" s="204"/>
      <c r="C268" s="204"/>
    </row>
    <row r="269" spans="1:3" s="24" customFormat="1" ht="31.5" customHeight="1">
      <c r="A269" s="197" t="s">
        <v>569</v>
      </c>
      <c r="B269" s="204"/>
      <c r="C269" s="204"/>
    </row>
    <row r="270" spans="1:3" s="24" customFormat="1" ht="31.5" customHeight="1">
      <c r="A270" s="197" t="s">
        <v>570</v>
      </c>
      <c r="B270" s="204"/>
      <c r="C270" s="204"/>
    </row>
    <row r="271" spans="1:3" s="24" customFormat="1" ht="31.5" customHeight="1">
      <c r="A271" s="197" t="s">
        <v>571</v>
      </c>
      <c r="B271" s="204"/>
      <c r="C271" s="204"/>
    </row>
    <row r="272" spans="1:3" s="24" customFormat="1" ht="31.5" customHeight="1">
      <c r="A272" s="197" t="s">
        <v>572</v>
      </c>
      <c r="B272" s="204"/>
      <c r="C272" s="204"/>
    </row>
    <row r="273" spans="1:3" s="24" customFormat="1" ht="31.5" customHeight="1">
      <c r="A273" s="207" t="s">
        <v>59</v>
      </c>
      <c r="B273" s="206">
        <f>SUM(B266:B272)</f>
        <v>569704257849</v>
      </c>
      <c r="C273" s="206">
        <f>SUM(C265:C268)</f>
        <v>634364543702</v>
      </c>
    </row>
    <row r="274" spans="1:3" s="24" customFormat="1" ht="31.5" customHeight="1">
      <c r="A274" s="196" t="s">
        <v>573</v>
      </c>
      <c r="B274" s="203" t="s">
        <v>400</v>
      </c>
      <c r="C274" s="203" t="s">
        <v>401</v>
      </c>
    </row>
    <row r="275" spans="1:3" s="23" customFormat="1" ht="31.5" customHeight="1">
      <c r="A275" s="197" t="s">
        <v>574</v>
      </c>
      <c r="B275" s="204">
        <f>KQKD!E14-B277-B279</f>
        <v>427337363</v>
      </c>
      <c r="C275" s="204">
        <v>180898795</v>
      </c>
    </row>
    <row r="276" spans="1:3" s="24" customFormat="1" ht="31.5" customHeight="1">
      <c r="A276" s="197" t="s">
        <v>575</v>
      </c>
      <c r="B276" s="204"/>
      <c r="C276" s="204"/>
    </row>
    <row r="277" spans="1:3" s="24" customFormat="1" ht="31.5" customHeight="1">
      <c r="A277" s="197" t="s">
        <v>576</v>
      </c>
      <c r="B277" s="204">
        <v>375000000</v>
      </c>
      <c r="C277" s="204">
        <f>1404000000+300000000</f>
        <v>1704000000</v>
      </c>
    </row>
    <row r="278" spans="1:3" s="24" customFormat="1" ht="31.5" customHeight="1">
      <c r="A278" s="197" t="s">
        <v>577</v>
      </c>
      <c r="B278" s="204"/>
      <c r="C278" s="204"/>
    </row>
    <row r="279" spans="1:3" s="24" customFormat="1" ht="31.5" customHeight="1">
      <c r="A279" s="197" t="s">
        <v>578</v>
      </c>
      <c r="B279" s="204">
        <v>2408345</v>
      </c>
      <c r="C279" s="204">
        <v>707795568</v>
      </c>
    </row>
    <row r="280" spans="1:3" s="24" customFormat="1" ht="31.5" customHeight="1">
      <c r="A280" s="197" t="s">
        <v>579</v>
      </c>
      <c r="B280" s="204"/>
      <c r="C280" s="204"/>
    </row>
    <row r="281" spans="1:3" s="23" customFormat="1" ht="31.5" customHeight="1">
      <c r="A281" s="197" t="s">
        <v>580</v>
      </c>
      <c r="B281" s="204">
        <v>0</v>
      </c>
      <c r="C281" s="204"/>
    </row>
    <row r="282" spans="1:3" s="24" customFormat="1" ht="31.5" customHeight="1">
      <c r="A282" s="197" t="s">
        <v>581</v>
      </c>
      <c r="B282" s="204"/>
      <c r="C282" s="204"/>
    </row>
    <row r="283" spans="1:3" s="24" customFormat="1" ht="31.5" customHeight="1">
      <c r="A283" s="207" t="s">
        <v>59</v>
      </c>
      <c r="B283" s="206">
        <f>SUM(B275:B282)</f>
        <v>804745708</v>
      </c>
      <c r="C283" s="206">
        <f>SUM(C275:C282)</f>
        <v>2592694363</v>
      </c>
    </row>
    <row r="284" spans="1:3" s="24" customFormat="1" ht="31.5" customHeight="1">
      <c r="A284" s="196" t="s">
        <v>582</v>
      </c>
      <c r="B284" s="203" t="s">
        <v>400</v>
      </c>
      <c r="C284" s="203" t="s">
        <v>401</v>
      </c>
    </row>
    <row r="285" spans="1:3" s="24" customFormat="1" ht="31.5" customHeight="1">
      <c r="A285" s="197" t="s">
        <v>583</v>
      </c>
      <c r="B285" s="204">
        <f>KQKD!E15-B289</f>
        <v>25686059406</v>
      </c>
      <c r="C285" s="204">
        <v>32656158651</v>
      </c>
    </row>
    <row r="286" spans="1:3" s="24" customFormat="1" ht="31.5" customHeight="1">
      <c r="A286" s="197" t="s">
        <v>584</v>
      </c>
      <c r="B286" s="204"/>
      <c r="C286" s="204"/>
    </row>
    <row r="287" spans="1:3" s="24" customFormat="1" ht="31.5" customHeight="1">
      <c r="A287" s="197" t="s">
        <v>585</v>
      </c>
      <c r="B287" s="204"/>
      <c r="C287" s="204"/>
    </row>
    <row r="288" spans="1:3" s="24" customFormat="1" ht="31.5" customHeight="1">
      <c r="A288" s="197" t="s">
        <v>586</v>
      </c>
      <c r="B288" s="204"/>
      <c r="C288" s="204"/>
    </row>
    <row r="289" spans="1:4" s="24" customFormat="1" ht="42" customHeight="1">
      <c r="A289" s="197" t="s">
        <v>587</v>
      </c>
      <c r="B289" s="204">
        <v>8350167</v>
      </c>
      <c r="C289" s="204">
        <v>1359068861</v>
      </c>
      <c r="D289" s="36"/>
    </row>
    <row r="290" spans="1:4" s="24" customFormat="1" ht="24.75" customHeight="1">
      <c r="A290" s="197" t="s">
        <v>588</v>
      </c>
      <c r="B290" s="204"/>
      <c r="C290" s="204"/>
    </row>
    <row r="291" spans="1:4" s="24" customFormat="1" ht="32.25" customHeight="1">
      <c r="A291" s="201" t="s">
        <v>589</v>
      </c>
      <c r="B291" s="204"/>
      <c r="C291" s="204"/>
    </row>
    <row r="292" spans="1:4" s="24" customFormat="1" ht="41.25" customHeight="1">
      <c r="A292" s="197" t="s">
        <v>590</v>
      </c>
      <c r="B292" s="204"/>
      <c r="C292" s="204">
        <v>1300000</v>
      </c>
    </row>
    <row r="293" spans="1:4" s="24" customFormat="1" ht="32.25" customHeight="1">
      <c r="A293" s="207" t="s">
        <v>59</v>
      </c>
      <c r="B293" s="206">
        <f>SUM(B285:B292)</f>
        <v>25694409573</v>
      </c>
      <c r="C293" s="206">
        <f>SUM(C285:C292)</f>
        <v>34016527512</v>
      </c>
    </row>
    <row r="294" spans="1:4" s="24" customFormat="1" ht="32.25" customHeight="1">
      <c r="A294" s="196" t="s">
        <v>591</v>
      </c>
      <c r="B294" s="203" t="s">
        <v>400</v>
      </c>
      <c r="C294" s="203" t="s">
        <v>401</v>
      </c>
    </row>
    <row r="295" spans="1:4" s="24" customFormat="1" ht="35.25" customHeight="1">
      <c r="A295" s="201" t="s">
        <v>592</v>
      </c>
      <c r="B295" s="204">
        <f>KQKD!E24</f>
        <v>3326302817</v>
      </c>
      <c r="C295" s="204">
        <v>4045468000</v>
      </c>
    </row>
    <row r="296" spans="1:4" s="24" customFormat="1" ht="35.25" customHeight="1">
      <c r="A296" s="201" t="s">
        <v>593</v>
      </c>
      <c r="B296" s="203"/>
      <c r="C296" s="203"/>
    </row>
    <row r="297" spans="1:4" s="24" customFormat="1" ht="51" customHeight="1">
      <c r="A297" s="201" t="s">
        <v>594</v>
      </c>
      <c r="B297" s="203"/>
      <c r="C297" s="203"/>
    </row>
    <row r="298" spans="1:4" s="24" customFormat="1" ht="51" customHeight="1">
      <c r="A298" s="196" t="s">
        <v>595</v>
      </c>
      <c r="B298" s="203" t="s">
        <v>400</v>
      </c>
      <c r="C298" s="203" t="s">
        <v>401</v>
      </c>
    </row>
    <row r="299" spans="1:4" s="24" customFormat="1" ht="54" customHeight="1">
      <c r="A299" s="201" t="s">
        <v>596</v>
      </c>
      <c r="B299" s="216"/>
      <c r="C299" s="216"/>
    </row>
    <row r="300" spans="1:4" s="24" customFormat="1" ht="48.75" customHeight="1">
      <c r="A300" s="201" t="s">
        <v>597</v>
      </c>
      <c r="B300" s="216"/>
      <c r="C300" s="216"/>
    </row>
    <row r="301" spans="1:4" s="24" customFormat="1" ht="46.5" customHeight="1">
      <c r="A301" s="201" t="s">
        <v>598</v>
      </c>
      <c r="B301" s="216"/>
      <c r="C301" s="216"/>
    </row>
    <row r="302" spans="1:4" s="24" customFormat="1" ht="32.25" customHeight="1">
      <c r="A302" s="201" t="s">
        <v>599</v>
      </c>
      <c r="B302" s="216"/>
      <c r="C302" s="216"/>
    </row>
    <row r="303" spans="1:4" s="24" customFormat="1" ht="30.75" customHeight="1">
      <c r="A303" s="201" t="s">
        <v>600</v>
      </c>
      <c r="B303" s="216"/>
      <c r="C303" s="216"/>
    </row>
    <row r="304" spans="1:4" s="24" customFormat="1" ht="28.5" customHeight="1">
      <c r="A304" s="201" t="s">
        <v>601</v>
      </c>
      <c r="B304" s="216"/>
      <c r="C304" s="216"/>
    </row>
    <row r="305" spans="1:3" s="24" customFormat="1" ht="27.75" customHeight="1">
      <c r="A305" s="322" t="s">
        <v>602</v>
      </c>
      <c r="B305" s="322"/>
      <c r="C305" s="322"/>
    </row>
    <row r="306" spans="1:3" s="24" customFormat="1" ht="62.25" customHeight="1">
      <c r="A306" s="201" t="s">
        <v>603</v>
      </c>
      <c r="B306" s="203" t="s">
        <v>400</v>
      </c>
      <c r="C306" s="203" t="s">
        <v>401</v>
      </c>
    </row>
    <row r="307" spans="1:3" s="24" customFormat="1" ht="50.25" customHeight="1">
      <c r="A307" s="201" t="s">
        <v>604</v>
      </c>
      <c r="B307" s="196"/>
      <c r="C307" s="196"/>
    </row>
    <row r="308" spans="1:3" s="24" customFormat="1" ht="23.25" customHeight="1">
      <c r="A308" s="196" t="s">
        <v>605</v>
      </c>
      <c r="B308" s="196"/>
      <c r="C308" s="196"/>
    </row>
    <row r="309" spans="1:3" s="24" customFormat="1" ht="23.25" customHeight="1">
      <c r="A309" s="196" t="s">
        <v>606</v>
      </c>
      <c r="B309" s="196"/>
      <c r="C309" s="196"/>
    </row>
    <row r="310" spans="1:3" s="24" customFormat="1" ht="39" customHeight="1">
      <c r="A310" s="201" t="s">
        <v>607</v>
      </c>
      <c r="B310" s="196"/>
      <c r="C310" s="196"/>
    </row>
    <row r="311" spans="1:3" s="24" customFormat="1" ht="26.25" customHeight="1">
      <c r="A311" s="196" t="s">
        <v>608</v>
      </c>
      <c r="B311" s="196"/>
      <c r="C311" s="196"/>
    </row>
    <row r="312" spans="1:3" s="24" customFormat="1" ht="50.25" customHeight="1">
      <c r="A312" s="201" t="s">
        <v>609</v>
      </c>
      <c r="B312" s="196"/>
      <c r="C312" s="196"/>
    </row>
    <row r="313" spans="1:3" s="24" customFormat="1" ht="50.25" customHeight="1">
      <c r="A313" s="201" t="s">
        <v>610</v>
      </c>
      <c r="B313" s="196"/>
      <c r="C313" s="196"/>
    </row>
    <row r="314" spans="1:3" s="24" customFormat="1" ht="77.25" customHeight="1">
      <c r="A314" s="201" t="s">
        <v>611</v>
      </c>
      <c r="B314" s="196"/>
      <c r="C314" s="196"/>
    </row>
    <row r="315" spans="1:3" s="24" customFormat="1" ht="72.75" customHeight="1">
      <c r="A315" s="201" t="s">
        <v>612</v>
      </c>
      <c r="B315" s="196"/>
      <c r="C315" s="196"/>
    </row>
    <row r="316" spans="1:3" s="24" customFormat="1" ht="36.75" customHeight="1">
      <c r="A316" s="202" t="s">
        <v>613</v>
      </c>
      <c r="B316" s="199"/>
      <c r="C316" s="199"/>
    </row>
    <row r="317" spans="1:3" s="24" customFormat="1" ht="36.75" customHeight="1">
      <c r="A317" s="201" t="s">
        <v>614</v>
      </c>
      <c r="B317" s="199"/>
      <c r="C317" s="199"/>
    </row>
    <row r="318" spans="1:3" s="24" customFormat="1" ht="36.75" customHeight="1">
      <c r="A318" s="201" t="s">
        <v>615</v>
      </c>
      <c r="B318" s="199"/>
      <c r="C318" s="199"/>
    </row>
    <row r="319" spans="1:3" s="24" customFormat="1" ht="25.5" customHeight="1">
      <c r="A319" s="201" t="s">
        <v>616</v>
      </c>
      <c r="B319" s="199"/>
      <c r="C319" s="199"/>
    </row>
    <row r="320" spans="1:3" s="23" customFormat="1" ht="44.25" customHeight="1">
      <c r="A320" s="316" t="s">
        <v>617</v>
      </c>
      <c r="B320" s="316"/>
      <c r="C320" s="316"/>
    </row>
    <row r="321" spans="1:3" s="24" customFormat="1" ht="36.75" customHeight="1">
      <c r="A321" s="316" t="s">
        <v>618</v>
      </c>
      <c r="B321" s="316"/>
      <c r="C321" s="316"/>
    </row>
    <row r="322" spans="1:3" s="24" customFormat="1" ht="28.5" customHeight="1">
      <c r="A322" s="201" t="s">
        <v>619</v>
      </c>
      <c r="B322" s="199"/>
      <c r="C322" s="199"/>
    </row>
    <row r="323" spans="1:3" s="24" customFormat="1" ht="29.25" customHeight="1">
      <c r="A323" s="196"/>
      <c r="B323" s="111" t="s">
        <v>645</v>
      </c>
      <c r="C323" s="196"/>
    </row>
    <row r="324" spans="1:3" s="24" customFormat="1" ht="24" customHeight="1">
      <c r="A324" s="217" t="s">
        <v>620</v>
      </c>
      <c r="B324" s="217" t="s">
        <v>621</v>
      </c>
      <c r="C324" s="196"/>
    </row>
    <row r="325" spans="1:3" s="24" customFormat="1" ht="24" customHeight="1">
      <c r="A325" s="196"/>
      <c r="B325" s="196"/>
      <c r="C325" s="196"/>
    </row>
    <row r="326" spans="1:3" s="24" customFormat="1" ht="20.25" customHeight="1">
      <c r="A326" s="196"/>
      <c r="B326" s="196"/>
      <c r="C326" s="196"/>
    </row>
    <row r="327" spans="1:3" s="24" customFormat="1" ht="20.25" customHeight="1">
      <c r="A327" s="196"/>
      <c r="B327" s="196"/>
      <c r="C327" s="196"/>
    </row>
    <row r="328" spans="1:3" s="24" customFormat="1" ht="20.25" customHeight="1">
      <c r="A328" s="195" t="s">
        <v>622</v>
      </c>
      <c r="B328" s="218"/>
      <c r="C328" s="196"/>
    </row>
    <row r="329" spans="1:3" s="24" customFormat="1" ht="20.25" customHeight="1"/>
    <row r="330" spans="1:3" s="8" customFormat="1" ht="20.25" customHeight="1"/>
    <row r="331" spans="1:3" s="8" customFormat="1" ht="20.25" customHeight="1"/>
    <row r="332" spans="1:3" s="8" customFormat="1" ht="20.25" customHeight="1"/>
    <row r="333" spans="1:3" s="8" customFormat="1" ht="20.25" customHeight="1"/>
    <row r="334" spans="1:3" s="8" customFormat="1" ht="20.25" customHeight="1"/>
    <row r="335" spans="1:3" s="8" customFormat="1" ht="20.25" customHeight="1"/>
    <row r="336" spans="1:3" s="8" customFormat="1" ht="20.25" customHeight="1"/>
    <row r="337" s="8" customFormat="1" ht="20.25" customHeight="1"/>
    <row r="338" s="8" customFormat="1" ht="20.25" customHeight="1"/>
    <row r="339" s="8" customFormat="1" ht="20.25" customHeight="1"/>
    <row r="340" s="8" customFormat="1" ht="20.25" customHeight="1"/>
    <row r="341" s="8" customFormat="1" ht="20.25" customHeight="1"/>
    <row r="342" s="8" customFormat="1" ht="20.25" customHeight="1"/>
    <row r="343" s="8" customFormat="1" ht="20.25" customHeight="1"/>
    <row r="344" s="8" customFormat="1" ht="20.25" customHeight="1"/>
    <row r="345" s="8" customFormat="1" ht="20.25" customHeight="1"/>
    <row r="346" s="8" customFormat="1" ht="20.25" customHeight="1"/>
    <row r="347" s="8" customFormat="1" ht="20.25" customHeight="1"/>
    <row r="348" s="8" customFormat="1" ht="20.25" customHeight="1"/>
    <row r="349" s="8" customFormat="1" ht="20.25" customHeight="1"/>
    <row r="350" s="8" customFormat="1" ht="20.25" customHeight="1"/>
    <row r="351" s="8" customFormat="1" ht="20.25" customHeight="1"/>
    <row r="352" s="8" customFormat="1" ht="20.25" customHeight="1"/>
    <row r="353" s="8" customFormat="1" ht="20.25" customHeight="1"/>
    <row r="354" s="8" customFormat="1" ht="20.25" customHeight="1"/>
    <row r="355" s="8" customFormat="1" ht="20.25" customHeight="1"/>
    <row r="356" s="8" customFormat="1" ht="20.25" customHeight="1"/>
    <row r="357" s="8" customFormat="1" ht="20.25" customHeight="1"/>
    <row r="358" s="8" customFormat="1" ht="20.25" customHeight="1"/>
    <row r="359" s="8" customFormat="1" ht="20.25" customHeight="1"/>
    <row r="360" s="8" customFormat="1" ht="20.25" customHeight="1"/>
    <row r="361" s="8" customFormat="1" ht="20.25" customHeight="1"/>
    <row r="362" s="8" customFormat="1" ht="20.25" customHeight="1"/>
    <row r="363" s="8" customFormat="1" ht="20.25" customHeight="1"/>
    <row r="364" s="8" customFormat="1" ht="20.25" customHeight="1"/>
    <row r="365" s="8" customFormat="1" ht="20.25" customHeight="1"/>
    <row r="366" s="8" customFormat="1" ht="20.25" customHeight="1"/>
    <row r="367" s="8" customFormat="1" ht="20.25" customHeight="1"/>
    <row r="368" s="8" customFormat="1" ht="20.25" customHeight="1"/>
    <row r="369" s="8" customFormat="1" ht="20.25" customHeight="1"/>
    <row r="370" s="8" customFormat="1" ht="20.25" customHeight="1"/>
    <row r="371" s="8" customFormat="1" ht="20.25" customHeight="1"/>
    <row r="372" s="8" customFormat="1" ht="20.25" customHeight="1"/>
    <row r="373" s="8" customFormat="1" ht="20.25" customHeight="1"/>
    <row r="374" s="8" customFormat="1" ht="20.25" customHeight="1"/>
    <row r="375" s="8" customFormat="1" ht="20.25" customHeight="1"/>
    <row r="376" s="8" customFormat="1" ht="20.25" customHeight="1"/>
    <row r="377" s="8" customFormat="1" ht="20.25" customHeight="1"/>
    <row r="378" s="8" customFormat="1" ht="20.25" customHeight="1"/>
    <row r="379" s="8" customFormat="1" ht="20.25" customHeight="1"/>
    <row r="380" s="8" customFormat="1" ht="20.25" customHeight="1"/>
    <row r="381" s="8" customFormat="1" ht="20.25" customHeight="1"/>
    <row r="382" s="8" customFormat="1" ht="20.25" customHeight="1"/>
    <row r="383" s="8" customFormat="1" ht="20.25" customHeight="1"/>
    <row r="384" s="8" customFormat="1" ht="20.25" customHeight="1"/>
    <row r="385" s="8" customFormat="1" ht="20.25" customHeight="1"/>
    <row r="386" s="8" customFormat="1" ht="20.25" customHeight="1"/>
    <row r="387" s="8" customFormat="1" ht="20.25" customHeight="1"/>
    <row r="388" s="8" customFormat="1" ht="20.25" customHeight="1"/>
    <row r="389" s="8" customFormat="1" ht="20.25" customHeight="1"/>
  </sheetData>
  <mergeCells count="47">
    <mergeCell ref="A321:C321"/>
    <mergeCell ref="A231:C231"/>
    <mergeCell ref="A320:C320"/>
    <mergeCell ref="A232:C232"/>
    <mergeCell ref="A233:C233"/>
    <mergeCell ref="A234:C234"/>
    <mergeCell ref="A248:C248"/>
    <mergeCell ref="A305:C305"/>
    <mergeCell ref="A22:C22"/>
    <mergeCell ref="A24:C24"/>
    <mergeCell ref="A25:C25"/>
    <mergeCell ref="A27:C27"/>
    <mergeCell ref="A230:C230"/>
    <mergeCell ref="A60:C60"/>
    <mergeCell ref="A61:C61"/>
    <mergeCell ref="A63:C63"/>
    <mergeCell ref="A64:C64"/>
    <mergeCell ref="A44:C44"/>
    <mergeCell ref="A34:C34"/>
    <mergeCell ref="A35:C35"/>
    <mergeCell ref="A29:C29"/>
    <mergeCell ref="A30:C30"/>
    <mergeCell ref="A31:C31"/>
    <mergeCell ref="A43:C43"/>
    <mergeCell ref="A4:C4"/>
    <mergeCell ref="A5:C5"/>
    <mergeCell ref="A9:C9"/>
    <mergeCell ref="A21:C21"/>
    <mergeCell ref="A10:C10"/>
    <mergeCell ref="A17:C17"/>
    <mergeCell ref="A41:C41"/>
    <mergeCell ref="A40:C40"/>
    <mergeCell ref="A47:C47"/>
    <mergeCell ref="A59:C59"/>
    <mergeCell ref="A54:C54"/>
    <mergeCell ref="A48:C48"/>
    <mergeCell ref="A50:C50"/>
    <mergeCell ref="A51:C51"/>
    <mergeCell ref="A52:C52"/>
    <mergeCell ref="A67:C67"/>
    <mergeCell ref="A53:C53"/>
    <mergeCell ref="A55:C55"/>
    <mergeCell ref="A66:C66"/>
    <mergeCell ref="A65:C65"/>
    <mergeCell ref="A56:C56"/>
    <mergeCell ref="A62:C62"/>
    <mergeCell ref="A58:C58"/>
  </mergeCells>
  <phoneticPr fontId="0" type="noConversion"/>
  <printOptions horizontalCentered="1"/>
  <pageMargins left="0.52" right="0.3" top="0.56999999999999995" bottom="0.47" header="0.2" footer="0.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H57"/>
  <sheetViews>
    <sheetView zoomScale="90" zoomScaleNormal="90" workbookViewId="0">
      <selection activeCell="A58" sqref="A58"/>
    </sheetView>
  </sheetViews>
  <sheetFormatPr defaultRowHeight="15"/>
  <cols>
    <col min="1" max="1" width="34.25" style="21" customWidth="1"/>
    <col min="2" max="6" width="15.5" style="21" customWidth="1"/>
    <col min="7" max="7" width="16.25" style="21" customWidth="1"/>
    <col min="8" max="8" width="18.5" style="21" customWidth="1"/>
    <col min="9" max="16384" width="9" style="21"/>
  </cols>
  <sheetData>
    <row r="1" spans="1:8" s="235" customFormat="1" ht="14.25">
      <c r="A1" s="70" t="s">
        <v>130</v>
      </c>
      <c r="B1" s="71"/>
      <c r="C1" s="71"/>
      <c r="D1" s="71"/>
      <c r="E1" s="71"/>
      <c r="F1" s="71"/>
      <c r="G1" s="72"/>
    </row>
    <row r="2" spans="1:8" s="235" customFormat="1" ht="16.5" customHeight="1">
      <c r="A2" s="73" t="s">
        <v>642</v>
      </c>
      <c r="B2" s="71"/>
      <c r="C2" s="71"/>
      <c r="D2" s="71"/>
      <c r="E2" s="71"/>
      <c r="F2" s="71"/>
      <c r="G2" s="74"/>
    </row>
    <row r="3" spans="1:8" s="235" customFormat="1" ht="14.25">
      <c r="A3" s="323" t="s">
        <v>54</v>
      </c>
      <c r="B3" s="75" t="s">
        <v>55</v>
      </c>
      <c r="C3" s="75" t="s">
        <v>131</v>
      </c>
      <c r="D3" s="75" t="s">
        <v>56</v>
      </c>
      <c r="E3" s="76" t="s">
        <v>57</v>
      </c>
      <c r="F3" s="76" t="s">
        <v>58</v>
      </c>
      <c r="G3" s="325" t="s">
        <v>59</v>
      </c>
    </row>
    <row r="4" spans="1:8" s="235" customFormat="1" ht="14.25">
      <c r="A4" s="324"/>
      <c r="B4" s="77" t="s">
        <v>132</v>
      </c>
      <c r="C4" s="77" t="s">
        <v>60</v>
      </c>
      <c r="D4" s="77" t="s">
        <v>61</v>
      </c>
      <c r="E4" s="78" t="s">
        <v>62</v>
      </c>
      <c r="F4" s="78" t="s">
        <v>133</v>
      </c>
      <c r="G4" s="326"/>
    </row>
    <row r="5" spans="1:8" s="235" customFormat="1" ht="16.5" customHeight="1">
      <c r="A5" s="256" t="s">
        <v>124</v>
      </c>
      <c r="B5" s="257"/>
      <c r="C5" s="258"/>
      <c r="D5" s="258"/>
      <c r="E5" s="259"/>
      <c r="F5" s="259"/>
      <c r="G5" s="259"/>
    </row>
    <row r="6" spans="1:8" s="235" customFormat="1" ht="18.75" customHeight="1">
      <c r="A6" s="281" t="s">
        <v>63</v>
      </c>
      <c r="B6" s="282">
        <v>60388452257</v>
      </c>
      <c r="C6" s="282">
        <v>66540566600</v>
      </c>
      <c r="D6" s="282">
        <v>11959306109</v>
      </c>
      <c r="E6" s="282">
        <v>4523958326</v>
      </c>
      <c r="F6" s="282">
        <v>0</v>
      </c>
      <c r="G6" s="282">
        <f>B6+C6+D6+E6</f>
        <v>143412283292</v>
      </c>
      <c r="H6" s="236"/>
    </row>
    <row r="7" spans="1:8" s="235" customFormat="1" ht="15.75" customHeight="1">
      <c r="A7" s="280" t="s">
        <v>647</v>
      </c>
      <c r="B7" s="269"/>
      <c r="C7" s="269">
        <f>C8</f>
        <v>4843069199</v>
      </c>
      <c r="D7" s="269"/>
      <c r="E7" s="269"/>
      <c r="F7" s="269">
        <f>SUM(F8:F12)</f>
        <v>0</v>
      </c>
      <c r="G7" s="269">
        <f>SUM(B7:F7)</f>
        <v>4843069199</v>
      </c>
    </row>
    <row r="8" spans="1:8" s="235" customFormat="1" ht="18.75" customHeight="1">
      <c r="A8" s="262" t="s">
        <v>64</v>
      </c>
      <c r="B8" s="270"/>
      <c r="C8" s="270">
        <v>4843069199</v>
      </c>
      <c r="D8" s="270">
        <f>D7</f>
        <v>0</v>
      </c>
      <c r="E8" s="270">
        <f>E7</f>
        <v>0</v>
      </c>
      <c r="F8" s="270"/>
      <c r="G8" s="270">
        <f>SUM(B8:F8)</f>
        <v>4843069199</v>
      </c>
    </row>
    <row r="9" spans="1:8" s="235" customFormat="1" ht="16.5" customHeight="1">
      <c r="A9" s="263" t="s">
        <v>65</v>
      </c>
      <c r="B9" s="270"/>
      <c r="C9" s="271"/>
      <c r="D9" s="271"/>
      <c r="E9" s="271"/>
      <c r="F9" s="271"/>
      <c r="G9" s="270">
        <f>SUM(B9:F9)</f>
        <v>0</v>
      </c>
    </row>
    <row r="10" spans="1:8" s="235" customFormat="1" ht="15.75" customHeight="1">
      <c r="A10" s="263" t="s">
        <v>66</v>
      </c>
      <c r="B10" s="271"/>
      <c r="C10" s="271"/>
      <c r="D10" s="271"/>
      <c r="E10" s="271"/>
      <c r="F10" s="271"/>
      <c r="G10" s="271"/>
    </row>
    <row r="11" spans="1:8" s="235" customFormat="1" ht="16.5" customHeight="1">
      <c r="A11" s="262" t="s">
        <v>67</v>
      </c>
      <c r="B11" s="271"/>
      <c r="C11" s="271"/>
      <c r="D11" s="271"/>
      <c r="E11" s="271"/>
      <c r="F11" s="271"/>
      <c r="G11" s="271">
        <f t="shared" ref="G11:G17" si="0">SUM(B11:F11)</f>
        <v>0</v>
      </c>
    </row>
    <row r="12" spans="1:8" s="235" customFormat="1" ht="15.75" customHeight="1">
      <c r="A12" s="262" t="s">
        <v>68</v>
      </c>
      <c r="B12" s="271"/>
      <c r="C12" s="271"/>
      <c r="D12" s="271"/>
      <c r="E12" s="271"/>
      <c r="F12" s="271"/>
      <c r="G12" s="271">
        <f t="shared" si="0"/>
        <v>0</v>
      </c>
    </row>
    <row r="13" spans="1:8" s="235" customFormat="1" ht="18.75" customHeight="1">
      <c r="A13" s="261" t="s">
        <v>69</v>
      </c>
      <c r="B13" s="271"/>
      <c r="C13" s="272"/>
      <c r="D13" s="272">
        <f>D15</f>
        <v>0</v>
      </c>
      <c r="E13" s="272">
        <f>E15</f>
        <v>0</v>
      </c>
      <c r="F13" s="272">
        <f>SUM(F14:F17)</f>
        <v>0</v>
      </c>
      <c r="G13" s="272">
        <f t="shared" si="0"/>
        <v>0</v>
      </c>
    </row>
    <row r="14" spans="1:8" s="235" customFormat="1" ht="18.75" customHeight="1">
      <c r="A14" s="262" t="s">
        <v>70</v>
      </c>
      <c r="B14" s="271"/>
      <c r="C14" s="270"/>
      <c r="D14" s="270"/>
      <c r="E14" s="270"/>
      <c r="F14" s="271"/>
      <c r="G14" s="271">
        <f t="shared" si="0"/>
        <v>0</v>
      </c>
    </row>
    <row r="15" spans="1:8" s="235" customFormat="1" ht="18.75" customHeight="1">
      <c r="A15" s="262" t="s">
        <v>125</v>
      </c>
      <c r="B15" s="270">
        <v>0</v>
      </c>
      <c r="C15" s="273"/>
      <c r="D15" s="273"/>
      <c r="E15" s="270"/>
      <c r="F15" s="270"/>
      <c r="G15" s="273">
        <f t="shared" si="0"/>
        <v>0</v>
      </c>
    </row>
    <row r="16" spans="1:8" s="235" customFormat="1" ht="16.5" customHeight="1">
      <c r="A16" s="264" t="s">
        <v>126</v>
      </c>
      <c r="B16" s="271"/>
      <c r="C16" s="271"/>
      <c r="D16" s="271"/>
      <c r="E16" s="271"/>
      <c r="F16" s="271"/>
      <c r="G16" s="271">
        <f t="shared" si="0"/>
        <v>0</v>
      </c>
      <c r="H16" s="236"/>
    </row>
    <row r="17" spans="1:7" s="235" customFormat="1" ht="16.5" customHeight="1">
      <c r="A17" s="262" t="s">
        <v>68</v>
      </c>
      <c r="B17" s="271"/>
      <c r="C17" s="271"/>
      <c r="D17" s="271"/>
      <c r="E17" s="271"/>
      <c r="F17" s="271"/>
      <c r="G17" s="271">
        <f t="shared" si="0"/>
        <v>0</v>
      </c>
    </row>
    <row r="18" spans="1:7" s="235" customFormat="1" ht="18.75" customHeight="1">
      <c r="A18" s="260" t="s">
        <v>71</v>
      </c>
      <c r="B18" s="268">
        <f t="shared" ref="B18:G18" si="1">B6+B7-B13</f>
        <v>60388452257</v>
      </c>
      <c r="C18" s="268">
        <f t="shared" si="1"/>
        <v>71383635799</v>
      </c>
      <c r="D18" s="268">
        <f t="shared" si="1"/>
        <v>11959306109</v>
      </c>
      <c r="E18" s="268">
        <f t="shared" si="1"/>
        <v>4523958326</v>
      </c>
      <c r="F18" s="268">
        <f t="shared" si="1"/>
        <v>0</v>
      </c>
      <c r="G18" s="268">
        <f t="shared" si="1"/>
        <v>148255352491</v>
      </c>
    </row>
    <row r="19" spans="1:7" s="235" customFormat="1" ht="15.75" customHeight="1">
      <c r="A19" s="256" t="s">
        <v>127</v>
      </c>
      <c r="B19" s="274"/>
      <c r="C19" s="274"/>
      <c r="D19" s="274"/>
      <c r="E19" s="274"/>
      <c r="F19" s="274"/>
      <c r="G19" s="275"/>
    </row>
    <row r="20" spans="1:7" s="235" customFormat="1" ht="18.75" customHeight="1">
      <c r="A20" s="260" t="s">
        <v>63</v>
      </c>
      <c r="B20" s="276">
        <v>15205448280</v>
      </c>
      <c r="C20" s="276">
        <v>47375327257</v>
      </c>
      <c r="D20" s="276">
        <v>9870544713</v>
      </c>
      <c r="E20" s="276">
        <v>1912965737</v>
      </c>
      <c r="F20" s="276">
        <v>0</v>
      </c>
      <c r="G20" s="276">
        <f>F20+E20+D20+C20+B20</f>
        <v>74364285987</v>
      </c>
    </row>
    <row r="21" spans="1:7" s="235" customFormat="1" ht="15.75" customHeight="1">
      <c r="A21" s="261" t="s">
        <v>647</v>
      </c>
      <c r="B21" s="271"/>
      <c r="C21" s="271"/>
      <c r="D21" s="271"/>
      <c r="E21" s="271"/>
      <c r="F21" s="271">
        <f>SUM(F22:F25)</f>
        <v>0</v>
      </c>
      <c r="G21" s="272">
        <f>SUM(B21:F21)</f>
        <v>0</v>
      </c>
    </row>
    <row r="22" spans="1:7" s="235" customFormat="1" ht="18.75" customHeight="1">
      <c r="A22" s="265" t="s">
        <v>648</v>
      </c>
      <c r="B22" s="270">
        <v>1820452122</v>
      </c>
      <c r="C22" s="270">
        <v>4179169775</v>
      </c>
      <c r="D22" s="270">
        <v>691347637</v>
      </c>
      <c r="E22" s="270">
        <v>642915159</v>
      </c>
      <c r="F22" s="270"/>
      <c r="G22" s="273">
        <f>SUM(B22:F22)</f>
        <v>7333884693</v>
      </c>
    </row>
    <row r="23" spans="1:7" s="235" customFormat="1" ht="18.75" customHeight="1">
      <c r="A23" s="262" t="s">
        <v>128</v>
      </c>
      <c r="B23" s="270"/>
      <c r="C23" s="270"/>
      <c r="D23" s="270"/>
      <c r="E23" s="270"/>
      <c r="F23" s="270"/>
      <c r="G23" s="271"/>
    </row>
    <row r="24" spans="1:7" s="235" customFormat="1" ht="18.75" customHeight="1">
      <c r="A24" s="262" t="s">
        <v>72</v>
      </c>
      <c r="B24" s="271"/>
      <c r="C24" s="271"/>
      <c r="D24" s="271"/>
      <c r="E24" s="271"/>
      <c r="F24" s="271"/>
      <c r="G24" s="271">
        <f t="shared" ref="G24:G30" si="2">SUM(B24:F24)</f>
        <v>0</v>
      </c>
    </row>
    <row r="25" spans="1:7" s="235" customFormat="1" ht="18.75" customHeight="1">
      <c r="A25" s="262" t="s">
        <v>68</v>
      </c>
      <c r="B25" s="271"/>
      <c r="C25" s="271"/>
      <c r="D25" s="271"/>
      <c r="E25" s="271"/>
      <c r="F25" s="271"/>
      <c r="G25" s="271">
        <f t="shared" si="2"/>
        <v>0</v>
      </c>
    </row>
    <row r="26" spans="1:7" s="235" customFormat="1" ht="17.25" customHeight="1">
      <c r="A26" s="261" t="s">
        <v>69</v>
      </c>
      <c r="B26" s="272">
        <v>0</v>
      </c>
      <c r="C26" s="272">
        <f>C28</f>
        <v>0</v>
      </c>
      <c r="D26" s="272">
        <f>D28</f>
        <v>0</v>
      </c>
      <c r="E26" s="272">
        <f>E28</f>
        <v>0</v>
      </c>
      <c r="F26" s="271">
        <f>SUM(F27:F30)</f>
        <v>0</v>
      </c>
      <c r="G26" s="272">
        <f t="shared" si="2"/>
        <v>0</v>
      </c>
    </row>
    <row r="27" spans="1:7" s="235" customFormat="1" ht="18.75" customHeight="1">
      <c r="A27" s="262" t="s">
        <v>70</v>
      </c>
      <c r="B27" s="271"/>
      <c r="C27" s="271"/>
      <c r="D27" s="271"/>
      <c r="E27" s="271"/>
      <c r="F27" s="271"/>
      <c r="G27" s="271">
        <f t="shared" si="2"/>
        <v>0</v>
      </c>
    </row>
    <row r="28" spans="1:7" s="235" customFormat="1" ht="18.75" customHeight="1">
      <c r="A28" s="262" t="s">
        <v>125</v>
      </c>
      <c r="B28" s="270"/>
      <c r="C28" s="273"/>
      <c r="D28" s="273"/>
      <c r="E28" s="270"/>
      <c r="F28" s="270"/>
      <c r="G28" s="273">
        <f t="shared" si="2"/>
        <v>0</v>
      </c>
    </row>
    <row r="29" spans="1:7" s="235" customFormat="1" ht="18.75" customHeight="1">
      <c r="A29" s="264" t="s">
        <v>126</v>
      </c>
      <c r="B29" s="271"/>
      <c r="C29" s="271"/>
      <c r="D29" s="271"/>
      <c r="E29" s="271"/>
      <c r="F29" s="271"/>
      <c r="G29" s="271">
        <f t="shared" si="2"/>
        <v>0</v>
      </c>
    </row>
    <row r="30" spans="1:7" s="235" customFormat="1" ht="18.75" customHeight="1">
      <c r="A30" s="262" t="s">
        <v>68</v>
      </c>
      <c r="B30" s="271"/>
      <c r="C30" s="270"/>
      <c r="D30" s="271"/>
      <c r="E30" s="271"/>
      <c r="F30" s="271"/>
      <c r="G30" s="271">
        <f t="shared" si="2"/>
        <v>0</v>
      </c>
    </row>
    <row r="31" spans="1:7" s="235" customFormat="1" ht="16.5" customHeight="1">
      <c r="A31" s="266" t="s">
        <v>649</v>
      </c>
      <c r="B31" s="268">
        <f t="shared" ref="B31:G31" si="3">B20+B22-B26</f>
        <v>17025900402</v>
      </c>
      <c r="C31" s="268">
        <f t="shared" si="3"/>
        <v>51554497032</v>
      </c>
      <c r="D31" s="268">
        <f t="shared" si="3"/>
        <v>10561892350</v>
      </c>
      <c r="E31" s="268">
        <f t="shared" si="3"/>
        <v>2555880896</v>
      </c>
      <c r="F31" s="268">
        <f t="shared" si="3"/>
        <v>0</v>
      </c>
      <c r="G31" s="268">
        <f t="shared" si="3"/>
        <v>81698170680</v>
      </c>
    </row>
    <row r="32" spans="1:7" s="235" customFormat="1" ht="15.75" customHeight="1">
      <c r="A32" s="256" t="s">
        <v>129</v>
      </c>
      <c r="B32" s="277"/>
      <c r="C32" s="278"/>
      <c r="D32" s="277"/>
      <c r="E32" s="277"/>
      <c r="F32" s="277"/>
      <c r="G32" s="278"/>
    </row>
    <row r="33" spans="1:7" s="235" customFormat="1" ht="16.5" customHeight="1">
      <c r="A33" s="260" t="s">
        <v>73</v>
      </c>
      <c r="B33" s="276">
        <f t="shared" ref="B33:G33" si="4">B6-B20</f>
        <v>45183003977</v>
      </c>
      <c r="C33" s="276">
        <f t="shared" si="4"/>
        <v>19165239343</v>
      </c>
      <c r="D33" s="276">
        <f t="shared" si="4"/>
        <v>2088761396</v>
      </c>
      <c r="E33" s="276">
        <f t="shared" si="4"/>
        <v>2610992589</v>
      </c>
      <c r="F33" s="276">
        <f t="shared" si="4"/>
        <v>0</v>
      </c>
      <c r="G33" s="276">
        <f t="shared" si="4"/>
        <v>69047997305</v>
      </c>
    </row>
    <row r="34" spans="1:7" s="237" customFormat="1" ht="15.75" customHeight="1">
      <c r="A34" s="267" t="s">
        <v>650</v>
      </c>
      <c r="B34" s="279">
        <f t="shared" ref="B34:G34" si="5">B18-B31</f>
        <v>43362551855</v>
      </c>
      <c r="C34" s="279">
        <f t="shared" si="5"/>
        <v>19829138767</v>
      </c>
      <c r="D34" s="279">
        <f t="shared" si="5"/>
        <v>1397413759</v>
      </c>
      <c r="E34" s="279">
        <f t="shared" si="5"/>
        <v>1968077430</v>
      </c>
      <c r="F34" s="279">
        <f t="shared" si="5"/>
        <v>0</v>
      </c>
      <c r="G34" s="279">
        <f t="shared" si="5"/>
        <v>66557181811</v>
      </c>
    </row>
    <row r="36" spans="1:7" ht="20.25">
      <c r="A36" s="79" t="s">
        <v>643</v>
      </c>
      <c r="B36" s="80"/>
      <c r="C36" s="80"/>
      <c r="D36" s="80"/>
      <c r="E36" s="80"/>
      <c r="F36" s="81"/>
      <c r="G36" s="81"/>
    </row>
    <row r="37" spans="1:7" ht="21.75" customHeight="1">
      <c r="A37" s="327" t="s">
        <v>54</v>
      </c>
      <c r="B37" s="329" t="s">
        <v>148</v>
      </c>
      <c r="C37" s="329" t="s">
        <v>149</v>
      </c>
      <c r="D37" s="329" t="s">
        <v>150</v>
      </c>
      <c r="E37" s="329" t="s">
        <v>151</v>
      </c>
      <c r="F37" s="329" t="s">
        <v>625</v>
      </c>
      <c r="G37" s="329" t="s">
        <v>152</v>
      </c>
    </row>
    <row r="38" spans="1:7" ht="21.75" customHeight="1">
      <c r="A38" s="328"/>
      <c r="B38" s="330"/>
      <c r="C38" s="330"/>
      <c r="D38" s="330"/>
      <c r="E38" s="330"/>
      <c r="F38" s="330"/>
      <c r="G38" s="330"/>
    </row>
    <row r="39" spans="1:7" ht="24" customHeight="1">
      <c r="A39" s="53" t="s">
        <v>626</v>
      </c>
      <c r="B39" s="54"/>
      <c r="C39" s="54"/>
      <c r="D39" s="54"/>
      <c r="E39" s="54"/>
      <c r="F39" s="54"/>
      <c r="G39" s="54"/>
    </row>
    <row r="40" spans="1:7" ht="24" customHeight="1">
      <c r="A40" s="55" t="s">
        <v>63</v>
      </c>
      <c r="B40" s="56"/>
      <c r="C40" s="56"/>
      <c r="D40" s="56"/>
      <c r="E40" s="56"/>
      <c r="F40" s="57">
        <v>29561718045</v>
      </c>
      <c r="G40" s="57">
        <f>F40+E40+D40+C40+B40</f>
        <v>29561718045</v>
      </c>
    </row>
    <row r="41" spans="1:7" ht="24" customHeight="1">
      <c r="A41" s="58" t="s">
        <v>137</v>
      </c>
      <c r="B41" s="56"/>
      <c r="C41" s="56"/>
      <c r="D41" s="56"/>
      <c r="E41" s="56"/>
      <c r="F41" s="56"/>
      <c r="G41" s="56">
        <f>F41+E41+D41+C41+B41</f>
        <v>0</v>
      </c>
    </row>
    <row r="42" spans="1:7" ht="24" customHeight="1">
      <c r="A42" s="58" t="s">
        <v>138</v>
      </c>
      <c r="B42" s="56"/>
      <c r="C42" s="56"/>
      <c r="D42" s="56"/>
      <c r="E42" s="56"/>
      <c r="F42" s="56"/>
      <c r="G42" s="56"/>
    </row>
    <row r="43" spans="1:7" ht="24" customHeight="1">
      <c r="A43" s="58" t="s">
        <v>139</v>
      </c>
      <c r="B43" s="56"/>
      <c r="C43" s="56"/>
      <c r="D43" s="56"/>
      <c r="E43" s="56"/>
      <c r="F43" s="56"/>
      <c r="G43" s="56"/>
    </row>
    <row r="44" spans="1:7" ht="24" customHeight="1">
      <c r="A44" s="58" t="s">
        <v>140</v>
      </c>
      <c r="B44" s="56"/>
      <c r="C44" s="56"/>
      <c r="D44" s="56"/>
      <c r="E44" s="56"/>
      <c r="F44" s="56"/>
      <c r="G44" s="56"/>
    </row>
    <row r="45" spans="1:7" ht="24" customHeight="1">
      <c r="A45" s="58" t="s">
        <v>125</v>
      </c>
      <c r="B45" s="56"/>
      <c r="C45" s="56"/>
      <c r="D45" s="56"/>
      <c r="E45" s="56"/>
      <c r="F45" s="56"/>
      <c r="G45" s="56"/>
    </row>
    <row r="46" spans="1:7" ht="24" customHeight="1">
      <c r="A46" s="58" t="s">
        <v>141</v>
      </c>
      <c r="B46" s="56"/>
      <c r="C46" s="56"/>
      <c r="D46" s="56"/>
      <c r="E46" s="56"/>
      <c r="F46" s="56"/>
      <c r="G46" s="56">
        <f>F46</f>
        <v>0</v>
      </c>
    </row>
    <row r="47" spans="1:7" ht="24" customHeight="1">
      <c r="A47" s="55" t="s">
        <v>142</v>
      </c>
      <c r="B47" s="56"/>
      <c r="C47" s="56"/>
      <c r="D47" s="56"/>
      <c r="E47" s="56"/>
      <c r="F47" s="59">
        <f>F40+F41-F46</f>
        <v>29561718045</v>
      </c>
      <c r="G47" s="59">
        <f>G40+G41-G46</f>
        <v>29561718045</v>
      </c>
    </row>
    <row r="48" spans="1:7" ht="24" customHeight="1">
      <c r="A48" s="60" t="s">
        <v>143</v>
      </c>
      <c r="B48" s="56"/>
      <c r="C48" s="56"/>
      <c r="D48" s="56"/>
      <c r="E48" s="56"/>
      <c r="F48" s="61"/>
      <c r="G48" s="61"/>
    </row>
    <row r="49" spans="1:7" ht="24" customHeight="1">
      <c r="A49" s="55" t="s">
        <v>144</v>
      </c>
      <c r="B49" s="56"/>
      <c r="C49" s="56"/>
      <c r="D49" s="56"/>
      <c r="E49" s="56"/>
      <c r="F49" s="59">
        <v>5844222420</v>
      </c>
      <c r="G49" s="59">
        <f>F49+E49+D49+C49+B49</f>
        <v>5844222420</v>
      </c>
    </row>
    <row r="50" spans="1:7" ht="24" customHeight="1">
      <c r="A50" s="62" t="s">
        <v>648</v>
      </c>
      <c r="B50" s="56"/>
      <c r="C50" s="56"/>
      <c r="D50" s="56"/>
      <c r="E50" s="56"/>
      <c r="F50" s="61">
        <v>3261409398</v>
      </c>
      <c r="G50" s="61">
        <f>F50+E50+D50+C50+B50</f>
        <v>3261409398</v>
      </c>
    </row>
    <row r="51" spans="1:7" ht="24" customHeight="1">
      <c r="A51" s="58" t="s">
        <v>140</v>
      </c>
      <c r="B51" s="56"/>
      <c r="C51" s="56"/>
      <c r="D51" s="56"/>
      <c r="E51" s="56"/>
      <c r="F51" s="61"/>
      <c r="G51" s="61">
        <v>0</v>
      </c>
    </row>
    <row r="52" spans="1:7" ht="24" customHeight="1">
      <c r="A52" s="58" t="s">
        <v>125</v>
      </c>
      <c r="B52" s="56"/>
      <c r="C52" s="56"/>
      <c r="D52" s="56"/>
      <c r="E52" s="56"/>
      <c r="F52" s="61"/>
      <c r="G52" s="61"/>
    </row>
    <row r="53" spans="1:7" ht="24" customHeight="1">
      <c r="A53" s="58" t="s">
        <v>141</v>
      </c>
      <c r="B53" s="56"/>
      <c r="C53" s="56"/>
      <c r="D53" s="56"/>
      <c r="E53" s="56"/>
      <c r="F53" s="61"/>
      <c r="G53" s="61">
        <f>F53</f>
        <v>0</v>
      </c>
    </row>
    <row r="54" spans="1:7" ht="24" customHeight="1">
      <c r="A54" s="55" t="s">
        <v>145</v>
      </c>
      <c r="B54" s="56"/>
      <c r="C54" s="56"/>
      <c r="D54" s="56"/>
      <c r="E54" s="56"/>
      <c r="F54" s="59">
        <f>F49+F50-F53</f>
        <v>9105631818</v>
      </c>
      <c r="G54" s="59">
        <f>G49+G50-G53</f>
        <v>9105631818</v>
      </c>
    </row>
    <row r="55" spans="1:7" ht="24" customHeight="1">
      <c r="A55" s="60" t="s">
        <v>627</v>
      </c>
      <c r="B55" s="56"/>
      <c r="C55" s="56"/>
      <c r="D55" s="56"/>
      <c r="E55" s="56"/>
      <c r="F55" s="61"/>
      <c r="G55" s="61"/>
    </row>
    <row r="56" spans="1:7" ht="24" customHeight="1">
      <c r="A56" s="58" t="s">
        <v>146</v>
      </c>
      <c r="B56" s="56"/>
      <c r="C56" s="56"/>
      <c r="D56" s="56"/>
      <c r="E56" s="56"/>
      <c r="F56" s="59">
        <f>F40-F49</f>
        <v>23717495625</v>
      </c>
      <c r="G56" s="59">
        <f>G40-G49</f>
        <v>23717495625</v>
      </c>
    </row>
    <row r="57" spans="1:7" ht="24" customHeight="1">
      <c r="A57" s="63" t="s">
        <v>651</v>
      </c>
      <c r="B57" s="64"/>
      <c r="C57" s="64"/>
      <c r="D57" s="64"/>
      <c r="E57" s="64"/>
      <c r="F57" s="65">
        <f>F47-F54</f>
        <v>20456086227</v>
      </c>
      <c r="G57" s="65">
        <f>G47-G54</f>
        <v>20456086227</v>
      </c>
    </row>
  </sheetData>
  <mergeCells count="9">
    <mergeCell ref="A3:A4"/>
    <mergeCell ref="G3:G4"/>
    <mergeCell ref="A37:A38"/>
    <mergeCell ref="B37:B38"/>
    <mergeCell ref="C37:C38"/>
    <mergeCell ref="D37:D38"/>
    <mergeCell ref="E37:E38"/>
    <mergeCell ref="F37:F38"/>
    <mergeCell ref="G37:G38"/>
  </mergeCells>
  <phoneticPr fontId="26" type="noConversion"/>
  <pageMargins left="0.7" right="0.25" top="0.25" bottom="0.25" header="0.5" footer="0.2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K20"/>
  <sheetViews>
    <sheetView zoomScale="90" zoomScaleNormal="90" workbookViewId="0">
      <selection activeCell="E25" sqref="E25"/>
    </sheetView>
  </sheetViews>
  <sheetFormatPr defaultRowHeight="15"/>
  <cols>
    <col min="1" max="1" width="30.25" customWidth="1"/>
    <col min="2" max="5" width="12" customWidth="1"/>
    <col min="6" max="6" width="6.875" customWidth="1"/>
    <col min="7" max="7" width="9.875" customWidth="1"/>
    <col min="8" max="9" width="12" customWidth="1"/>
    <col min="10" max="10" width="14.875" customWidth="1"/>
    <col min="11" max="11" width="16.75" customWidth="1"/>
    <col min="12" max="12" width="15.375" customWidth="1"/>
    <col min="13" max="13" width="18.625" customWidth="1"/>
  </cols>
  <sheetData>
    <row r="1" spans="1:11" s="94" customFormat="1" ht="15.75">
      <c r="A1" s="105" t="s">
        <v>652</v>
      </c>
      <c r="C1" s="95"/>
      <c r="D1" s="96"/>
      <c r="E1" s="95"/>
      <c r="F1" s="95"/>
      <c r="G1" s="95"/>
      <c r="H1" s="95"/>
      <c r="I1" s="95"/>
      <c r="J1" s="95"/>
    </row>
    <row r="2" spans="1:11" s="94" customFormat="1" ht="21" customHeight="1">
      <c r="A2" s="97" t="s">
        <v>44</v>
      </c>
      <c r="B2" s="98"/>
      <c r="C2" s="98"/>
      <c r="D2" s="98"/>
      <c r="E2" s="98"/>
      <c r="F2" s="98"/>
      <c r="G2" s="98"/>
      <c r="H2" s="98"/>
      <c r="I2" s="98"/>
      <c r="J2" s="98"/>
    </row>
    <row r="3" spans="1:11" s="94" customFormat="1" ht="16.5">
      <c r="A3" s="99" t="s">
        <v>147</v>
      </c>
      <c r="B3" s="98"/>
      <c r="C3" s="98"/>
      <c r="D3" s="98"/>
      <c r="E3" s="100"/>
      <c r="F3" s="100"/>
      <c r="G3" s="98"/>
      <c r="H3" s="98"/>
      <c r="I3" s="98"/>
      <c r="J3" s="98"/>
    </row>
    <row r="4" spans="1:11" s="94" customFormat="1" ht="16.5">
      <c r="A4" s="101"/>
      <c r="B4" s="101"/>
      <c r="C4" s="101"/>
      <c r="D4" s="101"/>
      <c r="E4" s="102"/>
      <c r="F4" s="102"/>
      <c r="G4" s="101"/>
      <c r="H4" s="101"/>
      <c r="I4" s="101"/>
      <c r="J4" s="101"/>
    </row>
    <row r="5" spans="1:11" s="94" customFormat="1" ht="29.25" customHeight="1">
      <c r="A5" s="103"/>
      <c r="B5" s="332" t="s">
        <v>34</v>
      </c>
      <c r="C5" s="331" t="s">
        <v>35</v>
      </c>
      <c r="D5" s="331" t="s">
        <v>36</v>
      </c>
      <c r="E5" s="331" t="s">
        <v>37</v>
      </c>
      <c r="F5" s="331" t="s">
        <v>38</v>
      </c>
      <c r="G5" s="332" t="s">
        <v>39</v>
      </c>
      <c r="H5" s="331" t="s">
        <v>40</v>
      </c>
      <c r="I5" s="331" t="s">
        <v>41</v>
      </c>
      <c r="J5" s="331" t="s">
        <v>123</v>
      </c>
    </row>
    <row r="6" spans="1:11" s="94" customFormat="1" ht="36.75" customHeight="1">
      <c r="A6" s="104"/>
      <c r="B6" s="333"/>
      <c r="C6" s="331"/>
      <c r="D6" s="331"/>
      <c r="E6" s="331"/>
      <c r="F6" s="331"/>
      <c r="G6" s="334"/>
      <c r="H6" s="331"/>
      <c r="I6" s="331"/>
      <c r="J6" s="331"/>
    </row>
    <row r="7" spans="1:11" ht="22.5" customHeight="1">
      <c r="A7" s="50" t="s">
        <v>42</v>
      </c>
      <c r="B7" s="50">
        <v>1</v>
      </c>
      <c r="C7" s="50">
        <v>2</v>
      </c>
      <c r="D7" s="50">
        <v>3</v>
      </c>
      <c r="E7" s="50">
        <v>4</v>
      </c>
      <c r="F7" s="50">
        <v>5</v>
      </c>
      <c r="G7" s="50">
        <v>6</v>
      </c>
      <c r="H7" s="50">
        <v>7</v>
      </c>
      <c r="I7" s="50">
        <v>8</v>
      </c>
      <c r="J7" s="50">
        <v>9</v>
      </c>
    </row>
    <row r="8" spans="1:11" ht="26.25" customHeight="1">
      <c r="A8" s="86" t="s">
        <v>45</v>
      </c>
      <c r="B8" s="226">
        <v>70150000000</v>
      </c>
      <c r="C8" s="226">
        <v>14925000000</v>
      </c>
      <c r="D8" s="226">
        <v>16572114988</v>
      </c>
      <c r="E8" s="226">
        <v>3159754271</v>
      </c>
      <c r="F8" s="226">
        <v>0</v>
      </c>
      <c r="G8" s="226">
        <v>0</v>
      </c>
      <c r="H8" s="226">
        <v>428380000</v>
      </c>
      <c r="I8" s="226">
        <v>10848212312</v>
      </c>
      <c r="J8" s="227">
        <f>B8+C8+D8+E8+F8+G8+H8+I8</f>
        <v>116083461571</v>
      </c>
    </row>
    <row r="9" spans="1:11" ht="26.25" customHeight="1">
      <c r="A9" s="89" t="s">
        <v>46</v>
      </c>
      <c r="B9" s="90"/>
      <c r="C9" s="90"/>
      <c r="D9" s="90"/>
      <c r="E9" s="90"/>
      <c r="F9" s="90"/>
      <c r="G9" s="90"/>
      <c r="H9" s="90"/>
      <c r="I9" s="90">
        <v>13765836540</v>
      </c>
      <c r="J9" s="90">
        <f>B9+C9+D9+E9+F9+G9+H9+I9</f>
        <v>13765836540</v>
      </c>
    </row>
    <row r="10" spans="1:11" ht="26.25" customHeight="1">
      <c r="A10" s="91" t="s">
        <v>47</v>
      </c>
      <c r="B10" s="90"/>
      <c r="C10" s="90"/>
      <c r="D10" s="90">
        <v>4234771164</v>
      </c>
      <c r="E10" s="90"/>
      <c r="F10" s="90"/>
      <c r="G10" s="90"/>
      <c r="H10" s="90">
        <v>904150000</v>
      </c>
      <c r="I10" s="90"/>
      <c r="J10" s="90">
        <f>B10+C10+D10+E10+F10+G10+H10+I10</f>
        <v>5138921164</v>
      </c>
    </row>
    <row r="11" spans="1:11" ht="26.25" customHeight="1">
      <c r="A11" s="91" t="s">
        <v>48</v>
      </c>
      <c r="B11" s="90"/>
      <c r="C11" s="90"/>
      <c r="D11" s="90"/>
      <c r="E11" s="90"/>
      <c r="F11" s="90"/>
      <c r="G11" s="90"/>
      <c r="H11" s="90"/>
      <c r="I11" s="90"/>
      <c r="J11" s="90"/>
    </row>
    <row r="12" spans="1:11" ht="26.25" customHeight="1">
      <c r="A12" s="89" t="s">
        <v>49</v>
      </c>
      <c r="B12" s="90"/>
      <c r="C12" s="90"/>
      <c r="D12" s="90"/>
      <c r="E12" s="90"/>
      <c r="F12" s="90"/>
      <c r="G12" s="90">
        <v>0</v>
      </c>
      <c r="H12" s="90"/>
      <c r="I12" s="90">
        <v>10848212312</v>
      </c>
      <c r="J12" s="90">
        <f>B12+C12+D12+E12+F12+G12+H12+I12</f>
        <v>10848212312</v>
      </c>
    </row>
    <row r="13" spans="1:11" ht="26.25" customHeight="1">
      <c r="A13" s="89" t="s">
        <v>50</v>
      </c>
      <c r="B13" s="90"/>
      <c r="C13" s="90"/>
      <c r="D13" s="90"/>
      <c r="E13" s="90"/>
      <c r="F13" s="90"/>
      <c r="G13" s="90"/>
      <c r="H13" s="90"/>
      <c r="I13" s="90"/>
      <c r="J13" s="90"/>
    </row>
    <row r="14" spans="1:11" ht="26.25" customHeight="1">
      <c r="A14" s="89" t="s">
        <v>43</v>
      </c>
      <c r="B14" s="90"/>
      <c r="C14" s="90"/>
      <c r="D14" s="90"/>
      <c r="E14" s="90"/>
      <c r="F14" s="90"/>
      <c r="G14" s="90"/>
      <c r="H14" s="90"/>
      <c r="I14" s="90"/>
      <c r="J14" s="90">
        <f>B14+C14+D14+E14+F14+G14+H14+I14</f>
        <v>0</v>
      </c>
    </row>
    <row r="15" spans="1:11" ht="26.25" customHeight="1">
      <c r="A15" s="92" t="s">
        <v>51</v>
      </c>
      <c r="B15" s="93">
        <f t="shared" ref="B15:H15" si="0">B8+B10+B9+B11-B12-B13-B14</f>
        <v>70150000000</v>
      </c>
      <c r="C15" s="93">
        <f t="shared" si="0"/>
        <v>14925000000</v>
      </c>
      <c r="D15" s="93">
        <f>D8+D10+D9+D11-D12-D13-D14</f>
        <v>20806886152</v>
      </c>
      <c r="E15" s="93">
        <f t="shared" si="0"/>
        <v>3159754271</v>
      </c>
      <c r="F15" s="93">
        <f t="shared" si="0"/>
        <v>0</v>
      </c>
      <c r="G15" s="93">
        <f t="shared" si="0"/>
        <v>0</v>
      </c>
      <c r="H15" s="93">
        <f t="shared" si="0"/>
        <v>1332530000</v>
      </c>
      <c r="I15" s="93">
        <f>I8+I10+I9+I11-I12-I13-I14</f>
        <v>13765836540</v>
      </c>
      <c r="J15" s="93">
        <f>J8+J10+J9+J11-J12-J13-J14</f>
        <v>124140006963</v>
      </c>
      <c r="K15" s="151"/>
    </row>
    <row r="16" spans="1:11" ht="26.25" customHeight="1">
      <c r="A16" s="89" t="s">
        <v>52</v>
      </c>
      <c r="B16" s="90"/>
      <c r="C16" s="90"/>
      <c r="D16" s="90"/>
      <c r="E16" s="90"/>
      <c r="F16" s="90"/>
      <c r="G16" s="90"/>
      <c r="H16" s="90"/>
      <c r="I16" s="90">
        <f>KQKD!E25</f>
        <v>12168255443</v>
      </c>
      <c r="J16" s="90">
        <f>B16+C16+D16+E16+F16+G16+H16+I16</f>
        <v>12168255443</v>
      </c>
    </row>
    <row r="17" spans="1:11" ht="26.25" customHeight="1">
      <c r="A17" s="89" t="s">
        <v>47</v>
      </c>
      <c r="B17" s="90"/>
      <c r="C17" s="90"/>
      <c r="D17" s="90">
        <v>5506334616</v>
      </c>
      <c r="E17" s="90"/>
      <c r="F17" s="90"/>
      <c r="G17" s="90"/>
      <c r="H17" s="90">
        <f>1592441827+428380000-H15</f>
        <v>688291827</v>
      </c>
      <c r="I17" s="90"/>
      <c r="J17" s="90">
        <f>B17+C17+D17+E17+F17+G17+H17+I17</f>
        <v>6194626443</v>
      </c>
    </row>
    <row r="18" spans="1:11" ht="26.25" customHeight="1">
      <c r="A18" s="89" t="s">
        <v>49</v>
      </c>
      <c r="B18" s="90"/>
      <c r="C18" s="90"/>
      <c r="D18" s="90"/>
      <c r="E18" s="90"/>
      <c r="F18" s="90"/>
      <c r="G18" s="90"/>
      <c r="H18" s="90"/>
      <c r="I18" s="90">
        <v>13765836540</v>
      </c>
      <c r="J18" s="90">
        <f>B18+C18+D18+E18+F18+G18+H18+I18</f>
        <v>13765836540</v>
      </c>
    </row>
    <row r="19" spans="1:11" ht="26.25" customHeight="1">
      <c r="A19" s="89" t="s">
        <v>43</v>
      </c>
      <c r="B19" s="90"/>
      <c r="C19" s="90"/>
      <c r="D19" s="90"/>
      <c r="E19" s="90"/>
      <c r="F19" s="90"/>
      <c r="G19" s="90">
        <f>G15</f>
        <v>0</v>
      </c>
      <c r="H19" s="90"/>
      <c r="I19" s="90"/>
      <c r="J19" s="90">
        <f>B19+C19+D19+E19+F19+G19+H19+I19</f>
        <v>0</v>
      </c>
    </row>
    <row r="20" spans="1:11" ht="31.5" customHeight="1">
      <c r="A20" s="87" t="s">
        <v>53</v>
      </c>
      <c r="B20" s="88">
        <f>B15+B16+B17-B18-B19</f>
        <v>70150000000</v>
      </c>
      <c r="C20" s="88">
        <f t="shared" ref="C20:H20" si="1">C15+C16+C17-C18-C19</f>
        <v>14925000000</v>
      </c>
      <c r="D20" s="88">
        <f t="shared" si="1"/>
        <v>26313220768</v>
      </c>
      <c r="E20" s="88">
        <f t="shared" si="1"/>
        <v>3159754271</v>
      </c>
      <c r="F20" s="88">
        <f t="shared" si="1"/>
        <v>0</v>
      </c>
      <c r="G20" s="88">
        <f t="shared" si="1"/>
        <v>0</v>
      </c>
      <c r="H20" s="88">
        <f t="shared" si="1"/>
        <v>2020821827</v>
      </c>
      <c r="I20" s="88">
        <f>I15+I16+I17-I18-I19</f>
        <v>12168255443</v>
      </c>
      <c r="J20" s="88">
        <f>J15+J16+J17-J18-J19</f>
        <v>128737052309</v>
      </c>
      <c r="K20" s="151"/>
    </row>
  </sheetData>
  <mergeCells count="9">
    <mergeCell ref="H5:H6"/>
    <mergeCell ref="I5:I6"/>
    <mergeCell ref="J5:J6"/>
    <mergeCell ref="B5:B6"/>
    <mergeCell ref="C5:C6"/>
    <mergeCell ref="D5:D6"/>
    <mergeCell ref="E5:E6"/>
    <mergeCell ref="F5:F6"/>
    <mergeCell ref="G5:G6"/>
  </mergeCells>
  <phoneticPr fontId="26" type="noConversion"/>
  <pageMargins left="0.3" right="0.18" top="0.57999999999999996" bottom="1" header="0.24" footer="0.5"/>
  <pageSetup paperSize="9"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geIq1/p9Yn5cWQKlu8jEiwbUfqU=</DigestValue>
    </Reference>
    <Reference URI="#idOfficeObject" Type="http://www.w3.org/2000/09/xmldsig#Object">
      <DigestMethod Algorithm="http://www.w3.org/2000/09/xmldsig#sha1"/>
      <DigestValue>eFmzd9lN9XU5+9KerqItekFE3sw=</DigestValue>
    </Reference>
  </SignedInfo>
  <SignatureValue>
    2NFlWH6MN7UrumQTVM0h9AwlCVeNk2DtImy7UzQ3etSx5PuLZlmfz3DZ4WvQ2dvbrXZGHCVR
    IAc1SUOE2H3lzxrD8o7PWAQa4cROmJ5q1Cv7hhQnNJudejwUxFFux3M6xcsEibXJVd5DMdYi
    E3rE1UEkJNIxmggxa7DvJ1nsIag=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MIIGKzCCBBOgAwIBAgIQVAG9vQEZG+eSFgxVaYNSHDANBgkqhkiG9w0BAQUFADBpMQswCQYD
          VQQGEwJWTjETMBEGA1UEChMKVk5QVCBHcm91cDEeMBwGA1UECxMVVk5QVC1DQSBUcnVzdCBO
          ZXR3b3JrMSUwIwYDVQQDExxWTlBUIENlcnRpZmljYXRpb24gQXV0aG9yaXR5MB4XDTEzMDgw
          NjA0MjI1MloXDTE1MDIxMDA5MjQwMFowgeoxCzAJBgNVBAYTAlZOMRMwEQYDVQQIDApC4bqv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aF5KGvfooOv12aOgTPvLh6dFsMEcdOE+A5++hguiiQNLfsL8szBnAgMBAAGjggHPMIIByzBw
          BggrBgEFBQcBAQRkMGIwMgYIKwYBBQUHMAKGJmh0dHA6Ly9wdWIudm5wdC1jYS52bi9jZXJ0
          cy92bnB0Y2EuY2VyMCwGCCsGAQUFBzABhiBodHRwOi8vb2NzcC52bnB0LWNhLnZuL3Jlc3Bv
          bmRlcjAdBgNVHQ4EFgQUrO+SOwDp7CDha8CyXl2W0GkueDUwDAYDVR0TAQH/BAIwADAfBgNV
          HSMEGDAWgBQGacDV1QKKFY1Gfel84mgKVaxqrzBuBgNVHSAEZzBlMGMGDisGAQQBge0DAQED
          AQMCMFEwKAYIKwYBBQUHAgIwHB4aAFMASQBEAC0AUAAxAC4AMAAtADQAMgBtAG8wJQYIKwYB
          BQUHAgEWGWh0dHA6Ly9wdWIudm5wdC1jYS52bi9ycGEwMQYDVR0fBCowKDAmoCSgIoYgaHR0
          cDovL2NybC52bnB0LWNhLnZuL3ZucHRjYS5jcmwwDgYDVR0PAQH/BAQDAgTwMDQGA1UdJQQt
          MCsGCCsGAQUFBwMCBggrBgEFBQcDBAYKKwYBBAGCNwoDDAYJKoZIhvcvAQEFMCAGA1UdEQQZ
          MBeBFXF1ZUBsaWxhbWE2OS0xLmNvbS52bjANBgkqhkiG9w0BAQUFAAOCAgEALpeQIXvaZcP8
          XUjxw+/cDZ2cJFx99yl65EUXR+iMSrEmo5d5M3qimgNB8d+gIGoYHsuypXeJV8EUL5/NhdZE
          oLq7H8dMwMX7tldq73YAZgpkCSgl0ja5MDZetdkyUtOFIdLTw5ot09OHCQtjPc9Y27I9xEZh
          brUERYfN6kG002/RxGD7CJzyJXJFRlJjEa3ZaXguHcQYAwMjy6hBmCMZ4me9brPK2b5e8IVJ
          SXKzfugiqRFpg/wx0daTTzSp1ZmCsa4mUYPaSrE3+Nk3U+idu1zyJSYrJWT0Lu84JU/gqmTM
          drSrjt6YpH7vOMv1V4zew6bJ1jk3/U3sNeHISBQ9qI1q2dESEAZg/ewmK+h2HwkJEbgDBf6Q
          gRPsNY8oHguBN78ONHCpQHc2Df7U9dAutBv+YKlG6P2sS1JxQ27bOctniMdxAY1HeT6yQm11
          dYaJ5121cxDGe6BedH0rZ+HdR3GwCc2K4WH8lWZbiiNKJndgrAxl5qAzLLyFL9x+eS7BzbBp
          nqfjM7sXsGt73ZPEqeXTxXqX1NB6t8Z5N4ekYo2rODrI1UO+3Qx8B19okTP/q6O2WMO3e6rU
          2mcA9N8SE2O7rrBP3lfz7W6b6damiQzXuVwKMnObRzf49IcCRrB4JvdM+oYDJcXKYlGSDpEJ
          OF8sF9MpitFCjv58LzsRbu0=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BUuTZ/SO87/ytyCKFbEDuX0JbuE=</DigestValue>
      </Reference>
      <Reference URI="/xl/comments1.xml?ContentType=application/vnd.openxmlformats-officedocument.spreadsheetml.comments+xml">
        <DigestMethod Algorithm="http://www.w3.org/2000/09/xmldsig#sha1"/>
        <DigestValue>bMp9+34tQxzW98Hnku27J6R0V/Q=</DigestValue>
      </Reference>
      <Reference URI="/xl/drawings/drawing1.xml?ContentType=application/vnd.openxmlformats-officedocument.drawing+xml">
        <DigestMethod Algorithm="http://www.w3.org/2000/09/xmldsig#sha1"/>
        <DigestValue>VDi/pkVSE1z8CapBFE+y9yyaLUQ=</DigestValue>
      </Reference>
      <Reference URI="/xl/drawings/vmlDrawing1.vml?ContentType=application/vnd.openxmlformats-officedocument.vmlDrawing">
        <DigestMethod Algorithm="http://www.w3.org/2000/09/xmldsig#sha1"/>
        <DigestValue>mpTmXJl5PgNmYMpdZxDbWyKCY+w=</DigestValue>
      </Reference>
      <Reference URI="/xl/printerSettings/printerSettings1.bin?ContentType=application/vnd.openxmlformats-officedocument.spreadsheetml.printerSettings">
        <DigestMethod Algorithm="http://www.w3.org/2000/09/xmldsig#sha1"/>
        <DigestValue>3QFO3AqFZtVJwj11p8cBgAtb7JY=</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printerSettings/printerSettings3.bin?ContentType=application/vnd.openxmlformats-officedocument.spreadsheetml.printerSettings">
        <DigestMethod Algorithm="http://www.w3.org/2000/09/xmldsig#sha1"/>
        <DigestValue>3QFO3AqFZtVJwj11p8cBgAtb7JY=</DigestValue>
      </Reference>
      <Reference URI="/xl/printerSettings/printerSettings4.bin?ContentType=application/vnd.openxmlformats-officedocument.spreadsheetml.printerSettings">
        <DigestMethod Algorithm="http://www.w3.org/2000/09/xmldsig#sha1"/>
        <DigestValue>QLgSZMuN812t7E2IjS+XL4dUoiA=</DigestValue>
      </Reference>
      <Reference URI="/xl/printerSettings/printerSettings5.bin?ContentType=application/vnd.openxmlformats-officedocument.spreadsheetml.printerSettings">
        <DigestMethod Algorithm="http://www.w3.org/2000/09/xmldsig#sha1"/>
        <DigestValue>Y5cwzmfkw0MhHN7M72kUfYcCp8k=</DigestValue>
      </Reference>
      <Reference URI="/xl/printerSettings/printerSettings6.bin?ContentType=application/vnd.openxmlformats-officedocument.spreadsheetml.printerSettings">
        <DigestMethod Algorithm="http://www.w3.org/2000/09/xmldsig#sha1"/>
        <DigestValue>Y5cwzmfkw0MhHN7M72kUfYcCp8k=</DigestValue>
      </Reference>
      <Reference URI="/xl/sharedStrings.xml?ContentType=application/vnd.openxmlformats-officedocument.spreadsheetml.sharedStrings+xml">
        <DigestMethod Algorithm="http://www.w3.org/2000/09/xmldsig#sha1"/>
        <DigestValue>dKjSlYM9qaUANc29MLd3PEh+5tE=</DigestValue>
      </Reference>
      <Reference URI="/xl/styles.xml?ContentType=application/vnd.openxmlformats-officedocument.spreadsheetml.styles+xml">
        <DigestMethod Algorithm="http://www.w3.org/2000/09/xmldsig#sha1"/>
        <DigestValue>xtyZTuduRc20YeeAfAAJBjJJxbg=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Gw04a0RQzbjKvA9TdNoZ40XU5Hs=</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sBpop+aj473nk0ZBaSzJMP4ux28=</DigestValue>
      </Reference>
      <Reference URI="/xl/worksheets/sheet2.xml?ContentType=application/vnd.openxmlformats-officedocument.spreadsheetml.worksheet+xml">
        <DigestMethod Algorithm="http://www.w3.org/2000/09/xmldsig#sha1"/>
        <DigestValue>yVb13VT0uZqryf1FK+G07waJH7g=</DigestValue>
      </Reference>
      <Reference URI="/xl/worksheets/sheet3.xml?ContentType=application/vnd.openxmlformats-officedocument.spreadsheetml.worksheet+xml">
        <DigestMethod Algorithm="http://www.w3.org/2000/09/xmldsig#sha1"/>
        <DigestValue>AOh50RwbrtFo5z5TLGnCGQNGVjQ=</DigestValue>
      </Reference>
      <Reference URI="/xl/worksheets/sheet4.xml?ContentType=application/vnd.openxmlformats-officedocument.spreadsheetml.worksheet+xml">
        <DigestMethod Algorithm="http://www.w3.org/2000/09/xmldsig#sha1"/>
        <DigestValue>EpebUSicFQUyLAclszGDpIIFbwc=</DigestValue>
      </Reference>
      <Reference URI="/xl/worksheets/sheet5.xml?ContentType=application/vnd.openxmlformats-officedocument.spreadsheetml.worksheet+xml">
        <DigestMethod Algorithm="http://www.w3.org/2000/09/xmldsig#sha1"/>
        <DigestValue>O72qlvL1I4ZeEQbLq+vBySvuY4s=</DigestValue>
      </Reference>
      <Reference URI="/xl/worksheets/sheet6.xml?ContentType=application/vnd.openxmlformats-officedocument.spreadsheetml.worksheet+xml">
        <DigestMethod Algorithm="http://www.w3.org/2000/09/xmldsig#sha1"/>
        <DigestValue>v2g0cq5TbaDbb+nhMbxhDpaeq9E=</DigestValue>
      </Reference>
    </Manifest>
    <SignatureProperties>
      <SignatureProperty Id="idSignatureTime" Target="#idPackageSignature">
        <mdssi:SignatureTime>
          <mdssi:Format>YYYY-MM-DDThh:mm:ssTZD</mdssi:Format>
          <mdssi:Value>2014-10-20T12:25:07Z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BCTC Q3.2014</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CDKT</vt:lpstr>
      <vt:lpstr>KQKD</vt:lpstr>
      <vt:lpstr>Luu chuyen TT</vt:lpstr>
      <vt:lpstr>Thuyet minh</vt:lpstr>
      <vt:lpstr>Tai san</vt:lpstr>
      <vt:lpstr>Von</vt:lpstr>
      <vt:lpstr>Von!Print_Area</vt:lpstr>
    </vt:vector>
  </TitlesOfParts>
  <Company>LILAMA ECC 69-1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Quang Huy</dc:creator>
  <cp:lastModifiedBy>Nguyen Thi Que</cp:lastModifiedBy>
  <cp:lastPrinted>2014-10-18T09:42:51Z</cp:lastPrinted>
  <dcterms:created xsi:type="dcterms:W3CDTF">2002-02-01T09:12:30Z</dcterms:created>
  <dcterms:modified xsi:type="dcterms:W3CDTF">2014-10-20T12:24:58Z</dcterms:modified>
</cp:coreProperties>
</file>